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5440" windowHeight="11775" activeTab="1"/>
  </bookViews>
  <sheets>
    <sheet name="Лист1" sheetId="1" r:id="rId1"/>
    <sheet name="Расчет показателя 1.2" sheetId="2" r:id="rId2"/>
  </sheets>
  <definedNames/>
  <calcPr fullCalcOnLoad="1"/>
</workbook>
</file>

<file path=xl/sharedStrings.xml><?xml version="1.0" encoding="utf-8"?>
<sst xmlns="http://schemas.openxmlformats.org/spreadsheetml/2006/main" count="125" uniqueCount="66">
  <si>
    <t>Показатели</t>
  </si>
  <si>
    <t>формула расчета</t>
  </si>
  <si>
    <t xml:space="preserve">Р = Q1/Q,
где Q1 – количество своевременно представленных в департамент финансов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
Q – количество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 которые должны быть представлены главным администратором средств  в департамент финансов
</t>
  </si>
  <si>
    <t>Q1</t>
  </si>
  <si>
    <t>Q</t>
  </si>
  <si>
    <t>P / E(P)</t>
  </si>
  <si>
    <t>Мэрия города Архангельска</t>
  </si>
  <si>
    <t>Департамент финансов мэрии города Архангельска</t>
  </si>
  <si>
    <t>Служба заместителя мэра города по городскому хозяйству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</si>
  <si>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</si>
  <si>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</si>
  <si>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</si>
  <si>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</si>
  <si>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</si>
  <si>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</si>
  <si>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</si>
  <si>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</si>
  <si>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Департамент городского хозяйства мэрии города Архангельска</t>
  </si>
  <si>
    <t>000</t>
  </si>
  <si>
    <t>1.1. Своевременность представления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</t>
  </si>
  <si>
    <t>Код и наименование главного администратора</t>
  </si>
  <si>
    <t>1.2. Точность подготовки представленных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</t>
  </si>
  <si>
    <t>1.3. Полнота  представления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</t>
  </si>
  <si>
    <t xml:space="preserve">Р = Q1/Q, 
где Q1– количество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представленных главным администратором средств в департамент финансов  на дату представления проекта городского бюджета на очередной финансовый год в Архангельскую городскую Думу и соответствующих установленных требованиям;
Q – количество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которые должны быть представлены главным администратором средств  в департамент финансов
</t>
  </si>
  <si>
    <t>Рейтинг</t>
  </si>
  <si>
    <t>Р</t>
  </si>
  <si>
    <t>Распредение предельных объемов бюджетных ассигнований</t>
  </si>
  <si>
    <t>Обоснования бюджетных ассигнований</t>
  </si>
  <si>
    <t>Пояснительная записка</t>
  </si>
  <si>
    <t>Реестр расходных обязательств</t>
  </si>
  <si>
    <t>Исходные данные для формирования расходов</t>
  </si>
  <si>
    <t>Сводный отчет о выполнении муниципальных заданий</t>
  </si>
  <si>
    <t>Фрагмент перечня публичных обязательств, полномочия по исполнению которых предлагается передать бюджетным и автономным учреждениям (вместе с заключением МПД)</t>
  </si>
  <si>
    <t>Информация о планируемыхобъемах бюджетных ассигнований наисполнене публичных обязательств</t>
  </si>
  <si>
    <t>Предложения по формированию перечня субсидий на иные цели</t>
  </si>
  <si>
    <t>Проекты ведомственных целевых программ</t>
  </si>
  <si>
    <t>План приватизации муниципального имущества</t>
  </si>
  <si>
    <t>Проект адресной инвестиционной программы</t>
  </si>
  <si>
    <t>Перечни объектов муниципальной собственности, подлежащих капитальному ремонту</t>
  </si>
  <si>
    <t>Наименование главного администратора средств городского бюджета</t>
  </si>
  <si>
    <t>где Q1i – оценка точности подготовки i-ых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представленных главным администратором средств в департамент финансов</t>
  </si>
  <si>
    <t>Q1i = 1, если сведения не дорабатывались  и соответствуют требованиям;</t>
  </si>
  <si>
    <t>Q1i = 0,9, если сведения дорабатывались 1 раз и соответствуют требованиям;</t>
  </si>
  <si>
    <t>Q1i = 0,5, если сведения дорабатывались 3 раза и более и соответствуют требованиям;</t>
  </si>
  <si>
    <t>Q1i = 0, если сведения не соответствуют требованиям;</t>
  </si>
  <si>
    <t>Q - количество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и представленных в департамент финансов  на дату представления проекта городского бюджета на очередной финансовый год в Архангельскую городскую Думу</t>
  </si>
  <si>
    <t>Q1i = 0,7, если сведения дорабатывались 2  раза и соответствуют требованиям;</t>
  </si>
  <si>
    <r>
      <t xml:space="preserve">Оценка качества документов, представленных </t>
    </r>
    <r>
      <rPr>
        <b/>
        <sz val="10"/>
        <color indexed="8"/>
        <rFont val="Times New Roman"/>
        <family val="1"/>
      </rPr>
      <t>до 10.11.2012</t>
    </r>
    <r>
      <rPr>
        <sz val="10"/>
        <color indexed="8"/>
        <rFont val="Times New Roman"/>
        <family val="1"/>
      </rPr>
      <t xml:space="preserve"> (Qi1)</t>
    </r>
  </si>
  <si>
    <t xml:space="preserve">   Q        
Sum  Q1i
  i=1       </t>
  </si>
  <si>
    <t>Расчет показателя 1.2.</t>
  </si>
  <si>
    <t>Уточненный прогноз по администрируемым доходам</t>
  </si>
  <si>
    <t xml:space="preserve">             Q        
          Sum    Q1i
            i=1       
 Р = ------------------, 
                  Q
где Q1i – оценка точности подготовки i-ых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представленных главным администратором средств в департамент финансов
Q1i = 1, если сведения не дорабатывались  и соответствуют требованиям;
Q1i = 0,9, если сведения дорабатывались 1 раз и соответствуют требованиям;
Q1i = 0,7, если сведения дорабатывались 2  раза и соответствуют требованиям;
Q1i = 0,5, если сведения дорабатывались 3 раза и более и соответствуют требованиям;
Q1i = 0, если сведения не соответствуют требованиям;
Q - количество сведений, необходимых для составления проекта городского бюджета на очередной финансовый год и среднесрочного финансового плана на очередной финансовый год и плановый период, и представленных в департамент финансов  на дату представления проекта городского бюджета на очередной финансовый год в Архангельскую городскую Думу
</t>
  </si>
  <si>
    <t xml:space="preserve">Р = S1/S ,
где S1 - объем бюджетных ассигнований на  текущий финансовый год на реализацию долгосрочных и ведомственных целевых программ муниципального образования «Город Архангельск»;
S -  общий объем бюджетных ассигнований  главного распорядителя (за исключением межбюджетных трансфертов из областного бюджета, средств резервного фонда мэрии города Архангельска) 
Е(Р) = Р </t>
  </si>
  <si>
    <t>S1</t>
  </si>
  <si>
    <t xml:space="preserve">х </t>
  </si>
  <si>
    <t>х</t>
  </si>
  <si>
    <r>
      <t>1.4.Доля бюджетных ассигнований, представленных в программном виде</t>
    </r>
    <r>
      <rPr>
        <b/>
        <sz val="10"/>
        <color indexed="8"/>
        <rFont val="Times New Roman"/>
        <family val="1"/>
      </rPr>
      <t xml:space="preserve"> </t>
    </r>
  </si>
  <si>
    <t>Суммарная оценка</t>
  </si>
  <si>
    <t xml:space="preserve">Максимально возможная оценка </t>
  </si>
  <si>
    <t xml:space="preserve">Итоговая  оценка </t>
  </si>
  <si>
    <t xml:space="preserve"> </t>
  </si>
  <si>
    <t>x</t>
  </si>
  <si>
    <t>1.5. Своевременность утверждения долгосрочных  целевых программ муниципального образования «Город Архангельск»</t>
  </si>
  <si>
    <t xml:space="preserve">Р = Q1/Q, 
где Q1 -  количество долгосрочных целевых программ муниципального образования «Город Архангельск», реализация которых начинается с начала очередного финансового года, утвержденных в установленный срок,  заказчиком-координатором (заказчиком)  которых является главный распорядитель;  
Q -  общее количество долгосрочных  целевых программ муниципального образования «Город Архангельск», реализация которых начинается с начала очередного финансового года заказчиком-координатором (заказчиком) которых является главный распорядитель 
Е(Р) = Р </t>
  </si>
  <si>
    <t xml:space="preserve">Рейтинг главных администраторов средств городского бюджета по  результатам мониторинга качества финансового менеджента в части документов, используемых при составлении проекта городского бюджета на 2013 год </t>
  </si>
  <si>
    <t>Справочно:                                                                        Средняя оценка показателя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</si>
</sst>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hair"/>
      <top/>
      <bottom/>
    </border>
    <border>
      <left/>
      <right style="hair"/>
      <top/>
      <bottom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hair"/>
      <right style="hair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wrapText="1"/>
    </xf>
    <xf numFmtId="1" fontId="3" fillId="33" borderId="11" xfId="0" applyNumberFormat="1" applyFont="1" applyFill="1" applyBorder="1" applyAlignment="1">
      <alignment vertical="top"/>
    </xf>
    <xf numFmtId="1" fontId="3" fillId="33" borderId="12" xfId="0" applyNumberFormat="1" applyFont="1" applyFill="1" applyBorder="1" applyAlignment="1">
      <alignment vertical="top"/>
    </xf>
    <xf numFmtId="2" fontId="3" fillId="33" borderId="13" xfId="0" applyNumberFormat="1" applyFont="1" applyFill="1" applyBorder="1" applyAlignment="1">
      <alignment vertical="top"/>
    </xf>
    <xf numFmtId="1" fontId="3" fillId="33" borderId="14" xfId="0" applyNumberFormat="1" applyFont="1" applyFill="1" applyBorder="1" applyAlignment="1">
      <alignment vertical="top"/>
    </xf>
    <xf numFmtId="1" fontId="3" fillId="33" borderId="15" xfId="0" applyNumberFormat="1" applyFont="1" applyFill="1" applyBorder="1" applyAlignment="1">
      <alignment vertical="top"/>
    </xf>
    <xf numFmtId="2" fontId="3" fillId="33" borderId="16" xfId="0" applyNumberFormat="1" applyFont="1" applyFill="1" applyBorder="1" applyAlignment="1">
      <alignment vertical="top"/>
    </xf>
    <xf numFmtId="1" fontId="3" fillId="33" borderId="17" xfId="0" applyNumberFormat="1" applyFont="1" applyFill="1" applyBorder="1" applyAlignment="1">
      <alignment vertical="top"/>
    </xf>
    <xf numFmtId="1" fontId="3" fillId="33" borderId="18" xfId="0" applyNumberFormat="1" applyFont="1" applyFill="1" applyBorder="1" applyAlignment="1">
      <alignment vertical="top"/>
    </xf>
    <xf numFmtId="1" fontId="3" fillId="33" borderId="19" xfId="0" applyNumberFormat="1" applyFont="1" applyFill="1" applyBorder="1" applyAlignment="1">
      <alignment vertical="top"/>
    </xf>
    <xf numFmtId="1" fontId="3" fillId="33" borderId="20" xfId="0" applyNumberFormat="1" applyFont="1" applyFill="1" applyBorder="1" applyAlignment="1">
      <alignment vertical="top"/>
    </xf>
    <xf numFmtId="1" fontId="3" fillId="33" borderId="21" xfId="0" applyNumberFormat="1" applyFont="1" applyFill="1" applyBorder="1" applyAlignment="1">
      <alignment vertical="top"/>
    </xf>
    <xf numFmtId="1" fontId="3" fillId="33" borderId="22" xfId="0" applyNumberFormat="1" applyFont="1" applyFill="1" applyBorder="1" applyAlignment="1">
      <alignment vertical="top"/>
    </xf>
    <xf numFmtId="2" fontId="3" fillId="33" borderId="23" xfId="0" applyNumberFormat="1" applyFont="1" applyFill="1" applyBorder="1" applyAlignment="1">
      <alignment vertical="top"/>
    </xf>
    <xf numFmtId="1" fontId="3" fillId="33" borderId="24" xfId="0" applyNumberFormat="1" applyFont="1" applyFill="1" applyBorder="1" applyAlignment="1">
      <alignment vertical="top"/>
    </xf>
    <xf numFmtId="1" fontId="3" fillId="33" borderId="25" xfId="0" applyNumberFormat="1" applyFont="1" applyFill="1" applyBorder="1" applyAlignment="1">
      <alignment vertical="top"/>
    </xf>
    <xf numFmtId="2" fontId="3" fillId="33" borderId="26" xfId="0" applyNumberFormat="1" applyFont="1" applyFill="1" applyBorder="1" applyAlignment="1">
      <alignment vertical="top"/>
    </xf>
    <xf numFmtId="2" fontId="3" fillId="33" borderId="27" xfId="0" applyNumberFormat="1" applyFont="1" applyFill="1" applyBorder="1" applyAlignment="1">
      <alignment vertical="top"/>
    </xf>
    <xf numFmtId="1" fontId="3" fillId="33" borderId="11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top"/>
    </xf>
    <xf numFmtId="1" fontId="3" fillId="33" borderId="14" xfId="0" applyNumberFormat="1" applyFont="1" applyFill="1" applyBorder="1" applyAlignment="1">
      <alignment horizontal="right" vertical="center"/>
    </xf>
    <xf numFmtId="1" fontId="3" fillId="33" borderId="15" xfId="0" applyNumberFormat="1" applyFont="1" applyFill="1" applyBorder="1" applyAlignment="1">
      <alignment horizontal="right" vertical="center"/>
    </xf>
    <xf numFmtId="2" fontId="3" fillId="33" borderId="16" xfId="0" applyNumberFormat="1" applyFont="1" applyFill="1" applyBorder="1" applyAlignment="1">
      <alignment horizontal="right" vertical="top"/>
    </xf>
    <xf numFmtId="1" fontId="3" fillId="33" borderId="17" xfId="0" applyNumberFormat="1" applyFont="1" applyFill="1" applyBorder="1" applyAlignment="1">
      <alignment horizontal="right" vertical="center"/>
    </xf>
    <xf numFmtId="1" fontId="3" fillId="33" borderId="18" xfId="0" applyNumberFormat="1" applyFont="1" applyFill="1" applyBorder="1" applyAlignment="1">
      <alignment horizontal="right" vertical="center"/>
    </xf>
    <xf numFmtId="1" fontId="3" fillId="33" borderId="19" xfId="0" applyNumberFormat="1" applyFont="1" applyFill="1" applyBorder="1" applyAlignment="1">
      <alignment horizontal="right" vertical="center"/>
    </xf>
    <xf numFmtId="1" fontId="3" fillId="33" borderId="20" xfId="0" applyNumberFormat="1" applyFont="1" applyFill="1" applyBorder="1" applyAlignment="1">
      <alignment horizontal="right" vertical="center"/>
    </xf>
    <xf numFmtId="1" fontId="3" fillId="33" borderId="21" xfId="0" applyNumberFormat="1" applyFont="1" applyFill="1" applyBorder="1" applyAlignment="1">
      <alignment horizontal="right" vertical="center"/>
    </xf>
    <xf numFmtId="1" fontId="3" fillId="33" borderId="22" xfId="0" applyNumberFormat="1" applyFont="1" applyFill="1" applyBorder="1" applyAlignment="1">
      <alignment horizontal="right" vertical="center"/>
    </xf>
    <xf numFmtId="2" fontId="3" fillId="33" borderId="26" xfId="0" applyNumberFormat="1" applyFont="1" applyFill="1" applyBorder="1" applyAlignment="1">
      <alignment horizontal="right" vertical="top"/>
    </xf>
    <xf numFmtId="2" fontId="3" fillId="33" borderId="28" xfId="0" applyNumberFormat="1" applyFont="1" applyFill="1" applyBorder="1" applyAlignment="1">
      <alignment horizontal="right" vertical="top"/>
    </xf>
    <xf numFmtId="2" fontId="3" fillId="33" borderId="23" xfId="0" applyNumberFormat="1" applyFont="1" applyFill="1" applyBorder="1" applyAlignment="1">
      <alignment horizontal="right" vertical="top"/>
    </xf>
    <xf numFmtId="1" fontId="3" fillId="33" borderId="24" xfId="0" applyNumberFormat="1" applyFont="1" applyFill="1" applyBorder="1" applyAlignment="1">
      <alignment horizontal="right" vertical="center"/>
    </xf>
    <xf numFmtId="1" fontId="3" fillId="33" borderId="25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2" fontId="45" fillId="0" borderId="10" xfId="0" applyNumberFormat="1" applyFont="1" applyBorder="1" applyAlignment="1">
      <alignment wrapText="1"/>
    </xf>
    <xf numFmtId="2" fontId="46" fillId="0" borderId="0" xfId="0" applyNumberFormat="1" applyFont="1" applyAlignment="1">
      <alignment wrapText="1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textRotation="90" wrapText="1"/>
    </xf>
    <xf numFmtId="0" fontId="47" fillId="33" borderId="10" xfId="0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vertical="top"/>
    </xf>
    <xf numFmtId="2" fontId="3" fillId="33" borderId="16" xfId="0" applyNumberFormat="1" applyFont="1" applyFill="1" applyBorder="1" applyAlignment="1">
      <alignment horizontal="center" vertical="top"/>
    </xf>
    <xf numFmtId="2" fontId="3" fillId="33" borderId="29" xfId="0" applyNumberFormat="1" applyFont="1" applyFill="1" applyBorder="1" applyAlignment="1">
      <alignment horizontal="center" vertical="top"/>
    </xf>
    <xf numFmtId="2" fontId="3" fillId="33" borderId="30" xfId="0" applyNumberFormat="1" applyFont="1" applyFill="1" applyBorder="1" applyAlignment="1">
      <alignment horizontal="center" vertical="top"/>
    </xf>
    <xf numFmtId="2" fontId="3" fillId="33" borderId="23" xfId="0" applyNumberFormat="1" applyFont="1" applyFill="1" applyBorder="1" applyAlignment="1">
      <alignment horizontal="center" vertical="top"/>
    </xf>
    <xf numFmtId="2" fontId="3" fillId="33" borderId="31" xfId="0" applyNumberFormat="1" applyFont="1" applyFill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2" fontId="5" fillId="0" borderId="17" xfId="0" applyNumberFormat="1" applyFont="1" applyFill="1" applyBorder="1" applyAlignment="1">
      <alignment vertical="top"/>
    </xf>
    <xf numFmtId="2" fontId="5" fillId="0" borderId="14" xfId="0" applyNumberFormat="1" applyFont="1" applyFill="1" applyBorder="1" applyAlignment="1">
      <alignment vertical="top"/>
    </xf>
    <xf numFmtId="2" fontId="5" fillId="0" borderId="17" xfId="0" applyNumberFormat="1" applyFont="1" applyFill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top"/>
    </xf>
    <xf numFmtId="2" fontId="5" fillId="0" borderId="18" xfId="0" applyNumberFormat="1" applyFont="1" applyFill="1" applyBorder="1" applyAlignment="1">
      <alignment vertical="top"/>
    </xf>
    <xf numFmtId="2" fontId="5" fillId="0" borderId="13" xfId="0" applyNumberFormat="1" applyFont="1" applyFill="1" applyBorder="1" applyAlignment="1">
      <alignment vertical="top"/>
    </xf>
    <xf numFmtId="2" fontId="5" fillId="0" borderId="15" xfId="0" applyNumberFormat="1" applyFont="1" applyFill="1" applyBorder="1" applyAlignment="1">
      <alignment vertical="top"/>
    </xf>
    <xf numFmtId="2" fontId="5" fillId="0" borderId="16" xfId="0" applyNumberFormat="1" applyFont="1" applyFill="1" applyBorder="1" applyAlignment="1">
      <alignment vertical="top"/>
    </xf>
    <xf numFmtId="2" fontId="5" fillId="0" borderId="18" xfId="0" applyNumberFormat="1" applyFont="1" applyFill="1" applyBorder="1" applyAlignment="1">
      <alignment horizontal="right" vertical="center"/>
    </xf>
    <xf numFmtId="2" fontId="5" fillId="0" borderId="29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vertical="top"/>
    </xf>
    <xf numFmtId="3" fontId="5" fillId="0" borderId="12" xfId="0" applyNumberFormat="1" applyFont="1" applyFill="1" applyBorder="1" applyAlignment="1">
      <alignment vertical="top"/>
    </xf>
    <xf numFmtId="3" fontId="5" fillId="0" borderId="14" xfId="0" applyNumberFormat="1" applyFont="1" applyFill="1" applyBorder="1" applyAlignment="1">
      <alignment vertical="top"/>
    </xf>
    <xf numFmtId="3" fontId="5" fillId="0" borderId="15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top"/>
    </xf>
    <xf numFmtId="3" fontId="5" fillId="0" borderId="18" xfId="0" applyNumberFormat="1" applyFont="1" applyFill="1" applyBorder="1" applyAlignment="1">
      <alignment vertical="top"/>
    </xf>
    <xf numFmtId="3" fontId="5" fillId="0" borderId="19" xfId="0" applyNumberFormat="1" applyFont="1" applyFill="1" applyBorder="1" applyAlignment="1">
      <alignment vertical="top"/>
    </xf>
    <xf numFmtId="3" fontId="5" fillId="0" borderId="20" xfId="0" applyNumberFormat="1" applyFont="1" applyFill="1" applyBorder="1" applyAlignment="1">
      <alignment vertical="top"/>
    </xf>
    <xf numFmtId="2" fontId="5" fillId="0" borderId="26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3" fontId="5" fillId="0" borderId="22" xfId="0" applyNumberFormat="1" applyFont="1" applyFill="1" applyBorder="1" applyAlignment="1">
      <alignment vertical="top"/>
    </xf>
    <xf numFmtId="2" fontId="5" fillId="0" borderId="23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2" fontId="5" fillId="0" borderId="27" xfId="0" applyNumberFormat="1" applyFont="1" applyFill="1" applyBorder="1" applyAlignment="1">
      <alignment vertical="top"/>
    </xf>
    <xf numFmtId="2" fontId="5" fillId="0" borderId="21" xfId="0" applyNumberFormat="1" applyFont="1" applyFill="1" applyBorder="1" applyAlignment="1">
      <alignment vertical="top"/>
    </xf>
    <xf numFmtId="2" fontId="5" fillId="0" borderId="22" xfId="0" applyNumberFormat="1" applyFont="1" applyFill="1" applyBorder="1" applyAlignment="1">
      <alignment vertical="top"/>
    </xf>
    <xf numFmtId="4" fontId="5" fillId="0" borderId="29" xfId="0" applyNumberFormat="1" applyFont="1" applyFill="1" applyBorder="1" applyAlignment="1">
      <alignment horizontal="right" vertical="center"/>
    </xf>
    <xf numFmtId="2" fontId="5" fillId="0" borderId="13" xfId="0" applyNumberFormat="1" applyFont="1" applyFill="1" applyBorder="1" applyAlignment="1">
      <alignment horizontal="right" vertical="center"/>
    </xf>
    <xf numFmtId="2" fontId="5" fillId="0" borderId="17" xfId="0" applyNumberFormat="1" applyFont="1" applyFill="1" applyBorder="1" applyAlignment="1">
      <alignment horizontal="right" vertical="top"/>
    </xf>
    <xf numFmtId="2" fontId="5" fillId="0" borderId="18" xfId="0" applyNumberFormat="1" applyFont="1" applyFill="1" applyBorder="1" applyAlignment="1">
      <alignment horizontal="right" vertical="top"/>
    </xf>
    <xf numFmtId="2" fontId="5" fillId="0" borderId="13" xfId="0" applyNumberFormat="1" applyFont="1" applyFill="1" applyBorder="1" applyAlignment="1">
      <alignment horizontal="right" vertical="top"/>
    </xf>
    <xf numFmtId="2" fontId="5" fillId="0" borderId="16" xfId="0" applyNumberFormat="1" applyFont="1" applyFill="1" applyBorder="1" applyAlignment="1">
      <alignment horizontal="right" vertical="top"/>
    </xf>
    <xf numFmtId="2" fontId="5" fillId="0" borderId="14" xfId="0" applyNumberFormat="1" applyFont="1" applyFill="1" applyBorder="1" applyAlignment="1">
      <alignment horizontal="right" vertical="top"/>
    </xf>
    <xf numFmtId="2" fontId="5" fillId="0" borderId="15" xfId="0" applyNumberFormat="1" applyFont="1" applyFill="1" applyBorder="1" applyAlignment="1">
      <alignment horizontal="right" vertical="top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/>
    </xf>
    <xf numFmtId="0" fontId="43" fillId="0" borderId="10" xfId="0" applyFont="1" applyFill="1" applyBorder="1" applyAlignment="1">
      <alignment/>
    </xf>
    <xf numFmtId="3" fontId="43" fillId="0" borderId="0" xfId="0" applyNumberFormat="1" applyFont="1" applyAlignment="1">
      <alignment/>
    </xf>
    <xf numFmtId="2" fontId="3" fillId="33" borderId="32" xfId="0" applyNumberFormat="1" applyFont="1" applyFill="1" applyBorder="1" applyAlignment="1">
      <alignment vertical="top"/>
    </xf>
    <xf numFmtId="2" fontId="5" fillId="0" borderId="33" xfId="0" applyNumberFormat="1" applyFont="1" applyFill="1" applyBorder="1" applyAlignment="1">
      <alignment horizontal="right" vertical="center"/>
    </xf>
    <xf numFmtId="2" fontId="5" fillId="0" borderId="34" xfId="0" applyNumberFormat="1" applyFont="1" applyFill="1" applyBorder="1" applyAlignment="1">
      <alignment horizontal="right" vertical="center"/>
    </xf>
    <xf numFmtId="2" fontId="5" fillId="0" borderId="35" xfId="0" applyNumberFormat="1" applyFont="1" applyFill="1" applyBorder="1" applyAlignment="1">
      <alignment horizontal="right" vertical="center"/>
    </xf>
    <xf numFmtId="0" fontId="48" fillId="6" borderId="10" xfId="0" applyFont="1" applyFill="1" applyBorder="1" applyAlignment="1">
      <alignment/>
    </xf>
    <xf numFmtId="1" fontId="48" fillId="6" borderId="36" xfId="0" applyNumberFormat="1" applyFont="1" applyFill="1" applyBorder="1" applyAlignment="1">
      <alignment/>
    </xf>
    <xf numFmtId="1" fontId="48" fillId="6" borderId="37" xfId="0" applyNumberFormat="1" applyFont="1" applyFill="1" applyBorder="1" applyAlignment="1">
      <alignment/>
    </xf>
    <xf numFmtId="2" fontId="9" fillId="6" borderId="38" xfId="0" applyNumberFormat="1" applyFont="1" applyFill="1" applyBorder="1" applyAlignment="1">
      <alignment horizontal="right"/>
    </xf>
    <xf numFmtId="2" fontId="48" fillId="6" borderId="10" xfId="0" applyNumberFormat="1" applyFont="1" applyFill="1" applyBorder="1" applyAlignment="1">
      <alignment horizontal="center"/>
    </xf>
    <xf numFmtId="1" fontId="48" fillId="6" borderId="39" xfId="0" applyNumberFormat="1" applyFont="1" applyFill="1" applyBorder="1" applyAlignment="1">
      <alignment/>
    </xf>
    <xf numFmtId="1" fontId="48" fillId="6" borderId="40" xfId="0" applyNumberFormat="1" applyFont="1" applyFill="1" applyBorder="1" applyAlignment="1">
      <alignment/>
    </xf>
    <xf numFmtId="2" fontId="9" fillId="6" borderId="41" xfId="0" applyNumberFormat="1" applyFont="1" applyFill="1" applyBorder="1" applyAlignment="1">
      <alignment horizontal="right"/>
    </xf>
    <xf numFmtId="0" fontId="48" fillId="6" borderId="39" xfId="0" applyFont="1" applyFill="1" applyBorder="1" applyAlignment="1">
      <alignment/>
    </xf>
    <xf numFmtId="0" fontId="48" fillId="6" borderId="40" xfId="0" applyFont="1" applyFill="1" applyBorder="1" applyAlignment="1">
      <alignment/>
    </xf>
    <xf numFmtId="0" fontId="48" fillId="6" borderId="38" xfId="0" applyFont="1" applyFill="1" applyBorder="1" applyAlignment="1">
      <alignment/>
    </xf>
    <xf numFmtId="2" fontId="48" fillId="6" borderId="10" xfId="0" applyNumberFormat="1" applyFont="1" applyFill="1" applyBorder="1" applyAlignment="1">
      <alignment/>
    </xf>
    <xf numFmtId="2" fontId="43" fillId="4" borderId="42" xfId="0" applyNumberFormat="1" applyFont="1" applyFill="1" applyBorder="1" applyAlignment="1">
      <alignment horizontal="right"/>
    </xf>
    <xf numFmtId="2" fontId="43" fillId="4" borderId="43" xfId="0" applyNumberFormat="1" applyFont="1" applyFill="1" applyBorder="1" applyAlignment="1">
      <alignment horizontal="right"/>
    </xf>
    <xf numFmtId="2" fontId="43" fillId="4" borderId="44" xfId="0" applyNumberFormat="1" applyFont="1" applyFill="1" applyBorder="1" applyAlignment="1">
      <alignment horizontal="right"/>
    </xf>
    <xf numFmtId="2" fontId="43" fillId="5" borderId="42" xfId="0" applyNumberFormat="1" applyFont="1" applyFill="1" applyBorder="1" applyAlignment="1">
      <alignment horizontal="right"/>
    </xf>
    <xf numFmtId="2" fontId="43" fillId="5" borderId="43" xfId="0" applyNumberFormat="1" applyFont="1" applyFill="1" applyBorder="1" applyAlignment="1">
      <alignment horizontal="right"/>
    </xf>
    <xf numFmtId="2" fontId="43" fillId="5" borderId="44" xfId="0" applyNumberFormat="1" applyFont="1" applyFill="1" applyBorder="1" applyAlignment="1">
      <alignment horizontal="right"/>
    </xf>
    <xf numFmtId="3" fontId="48" fillId="6" borderId="39" xfId="0" applyNumberFormat="1" applyFont="1" applyFill="1" applyBorder="1" applyAlignment="1">
      <alignment/>
    </xf>
    <xf numFmtId="3" fontId="48" fillId="6" borderId="45" xfId="0" applyNumberFormat="1" applyFont="1" applyFill="1" applyBorder="1" applyAlignment="1">
      <alignment/>
    </xf>
    <xf numFmtId="0" fontId="48" fillId="6" borderId="10" xfId="0" applyFont="1" applyFill="1" applyBorder="1" applyAlignment="1">
      <alignment vertical="top" wrapText="1"/>
    </xf>
    <xf numFmtId="1" fontId="47" fillId="7" borderId="42" xfId="0" applyNumberFormat="1" applyFont="1" applyFill="1" applyBorder="1" applyAlignment="1">
      <alignment horizontal="center"/>
    </xf>
    <xf numFmtId="1" fontId="34" fillId="7" borderId="43" xfId="0" applyNumberFormat="1" applyFont="1" applyFill="1" applyBorder="1" applyAlignment="1">
      <alignment horizontal="center"/>
    </xf>
    <xf numFmtId="0" fontId="43" fillId="0" borderId="39" xfId="0" applyFont="1" applyBorder="1" applyAlignment="1">
      <alignment horizontal="center" vertical="top" wrapText="1"/>
    </xf>
    <xf numFmtId="0" fontId="0" fillId="0" borderId="41" xfId="0" applyBorder="1" applyAlignment="1">
      <alignment horizontal="center" wrapText="1"/>
    </xf>
    <xf numFmtId="0" fontId="43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wrapText="1"/>
    </xf>
    <xf numFmtId="0" fontId="43" fillId="0" borderId="42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42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49" fillId="0" borderId="46" xfId="0" applyFont="1" applyBorder="1" applyAlignment="1">
      <alignment horizontal="center" vertical="center" wrapText="1"/>
    </xf>
    <xf numFmtId="0" fontId="50" fillId="0" borderId="46" xfId="0" applyFont="1" applyBorder="1" applyAlignment="1">
      <alignment vertical="center" wrapText="1"/>
    </xf>
    <xf numFmtId="2" fontId="43" fillId="4" borderId="42" xfId="0" applyNumberFormat="1" applyFont="1" applyFill="1" applyBorder="1" applyAlignment="1">
      <alignment horizontal="right"/>
    </xf>
    <xf numFmtId="2" fontId="43" fillId="4" borderId="43" xfId="0" applyNumberFormat="1" applyFont="1" applyFill="1" applyBorder="1" applyAlignment="1">
      <alignment horizontal="right"/>
    </xf>
    <xf numFmtId="2" fontId="43" fillId="4" borderId="44" xfId="0" applyNumberFormat="1" applyFont="1" applyFill="1" applyBorder="1" applyAlignment="1">
      <alignment horizontal="right"/>
    </xf>
    <xf numFmtId="1" fontId="34" fillId="7" borderId="44" xfId="0" applyNumberFormat="1" applyFont="1" applyFill="1" applyBorder="1" applyAlignment="1">
      <alignment horizontal="center"/>
    </xf>
    <xf numFmtId="0" fontId="43" fillId="0" borderId="39" xfId="0" applyFont="1" applyBorder="1" applyAlignment="1">
      <alignment horizontal="center" wrapText="1"/>
    </xf>
    <xf numFmtId="0" fontId="43" fillId="0" borderId="37" xfId="0" applyFont="1" applyBorder="1" applyAlignment="1">
      <alignment horizontal="center" wrapText="1"/>
    </xf>
    <xf numFmtId="0" fontId="43" fillId="0" borderId="41" xfId="0" applyFont="1" applyBorder="1" applyAlignment="1">
      <alignment horizontal="center" wrapText="1"/>
    </xf>
    <xf numFmtId="2" fontId="45" fillId="0" borderId="42" xfId="0" applyNumberFormat="1" applyFont="1" applyFill="1" applyBorder="1" applyAlignment="1">
      <alignment horizontal="center" wrapText="1"/>
    </xf>
    <xf numFmtId="0" fontId="0" fillId="0" borderId="43" xfId="0" applyBorder="1" applyAlignment="1">
      <alignment/>
    </xf>
    <xf numFmtId="2" fontId="46" fillId="0" borderId="42" xfId="0" applyNumberFormat="1" applyFont="1" applyBorder="1" applyAlignment="1">
      <alignment vertical="center" wrapText="1"/>
    </xf>
    <xf numFmtId="0" fontId="34" fillId="0" borderId="4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">
      <selection activeCell="F5" sqref="F5:F28"/>
    </sheetView>
  </sheetViews>
  <sheetFormatPr defaultColWidth="9.140625" defaultRowHeight="15"/>
  <cols>
    <col min="1" max="1" width="4.57421875" style="0" customWidth="1"/>
    <col min="2" max="2" width="30.140625" style="0" customWidth="1"/>
    <col min="5" max="5" width="9.7109375" style="0" customWidth="1"/>
    <col min="6" max="6" width="38.421875" style="0" customWidth="1"/>
    <col min="7" max="7" width="9.140625" style="0" customWidth="1"/>
    <col min="9" max="9" width="10.00390625" style="0" customWidth="1"/>
    <col min="10" max="10" width="9.57421875" style="0" customWidth="1"/>
    <col min="11" max="11" width="9.421875" style="0" bestFit="1" customWidth="1"/>
    <col min="16" max="16" width="12.00390625" style="0" customWidth="1"/>
    <col min="17" max="17" width="13.28125" style="0" customWidth="1"/>
    <col min="18" max="18" width="13.421875" style="0" customWidth="1"/>
    <col min="19" max="19" width="12.00390625" style="0" customWidth="1"/>
  </cols>
  <sheetData>
    <row r="1" spans="1:19" s="40" customFormat="1" ht="32.25" customHeight="1">
      <c r="A1" s="147" t="s">
        <v>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21" s="1" customFormat="1" ht="105.75" customHeight="1">
      <c r="A2" s="129" t="s">
        <v>0</v>
      </c>
      <c r="B2" s="129"/>
      <c r="C2" s="135" t="s">
        <v>19</v>
      </c>
      <c r="D2" s="135"/>
      <c r="E2" s="135"/>
      <c r="F2" s="55" t="s">
        <v>21</v>
      </c>
      <c r="G2" s="135" t="s">
        <v>22</v>
      </c>
      <c r="H2" s="136"/>
      <c r="I2" s="136"/>
      <c r="J2" s="135" t="s">
        <v>56</v>
      </c>
      <c r="K2" s="146"/>
      <c r="L2" s="146"/>
      <c r="M2" s="144" t="s">
        <v>62</v>
      </c>
      <c r="N2" s="145"/>
      <c r="O2" s="145"/>
      <c r="P2" s="96" t="s">
        <v>57</v>
      </c>
      <c r="Q2" s="96" t="s">
        <v>58</v>
      </c>
      <c r="R2" s="96" t="s">
        <v>59</v>
      </c>
      <c r="S2" s="97" t="s">
        <v>24</v>
      </c>
      <c r="U2" s="1" t="s">
        <v>60</v>
      </c>
    </row>
    <row r="3" spans="1:19" s="1" customFormat="1" ht="409.5" customHeight="1">
      <c r="A3" s="129" t="s">
        <v>1</v>
      </c>
      <c r="B3" s="130"/>
      <c r="C3" s="135" t="s">
        <v>2</v>
      </c>
      <c r="D3" s="136"/>
      <c r="E3" s="136"/>
      <c r="F3" s="55" t="s">
        <v>51</v>
      </c>
      <c r="G3" s="135" t="s">
        <v>23</v>
      </c>
      <c r="H3" s="137"/>
      <c r="I3" s="137"/>
      <c r="J3" s="135" t="s">
        <v>52</v>
      </c>
      <c r="K3" s="136"/>
      <c r="L3" s="136"/>
      <c r="M3" s="144" t="s">
        <v>63</v>
      </c>
      <c r="N3" s="145"/>
      <c r="O3" s="145"/>
      <c r="P3" s="98"/>
      <c r="Q3" s="98"/>
      <c r="R3" s="98"/>
      <c r="S3" s="98"/>
    </row>
    <row r="4" spans="1:19" s="1" customFormat="1" ht="26.25" customHeight="1">
      <c r="A4" s="127" t="s">
        <v>20</v>
      </c>
      <c r="B4" s="128"/>
      <c r="C4" s="4" t="s">
        <v>3</v>
      </c>
      <c r="D4" s="4" t="s">
        <v>4</v>
      </c>
      <c r="E4" s="4" t="s">
        <v>5</v>
      </c>
      <c r="F4" s="4" t="s">
        <v>5</v>
      </c>
      <c r="G4" s="4" t="s">
        <v>3</v>
      </c>
      <c r="H4" s="4" t="s">
        <v>4</v>
      </c>
      <c r="I4" s="4" t="s">
        <v>5</v>
      </c>
      <c r="J4" s="4" t="s">
        <v>53</v>
      </c>
      <c r="K4" s="4" t="s">
        <v>53</v>
      </c>
      <c r="L4" s="4" t="s">
        <v>5</v>
      </c>
      <c r="M4" s="60" t="s">
        <v>3</v>
      </c>
      <c r="N4" s="60" t="s">
        <v>4</v>
      </c>
      <c r="O4" s="60" t="s">
        <v>5</v>
      </c>
      <c r="P4" s="98"/>
      <c r="Q4" s="98"/>
      <c r="R4" s="98"/>
      <c r="S4" s="98"/>
    </row>
    <row r="5" spans="1:19" s="1" customFormat="1" ht="12.75" customHeight="1">
      <c r="A5" s="131">
        <v>800</v>
      </c>
      <c r="B5" s="132" t="s">
        <v>6</v>
      </c>
      <c r="C5" s="23">
        <v>8</v>
      </c>
      <c r="D5" s="24">
        <v>12</v>
      </c>
      <c r="E5" s="25">
        <f>C5/D5</f>
        <v>0.6666666666666666</v>
      </c>
      <c r="F5" s="49">
        <v>0.43636363636363634</v>
      </c>
      <c r="G5" s="6">
        <v>11</v>
      </c>
      <c r="H5" s="7">
        <v>12</v>
      </c>
      <c r="I5" s="8">
        <f>G5/H5</f>
        <v>0.9166666666666666</v>
      </c>
      <c r="J5" s="69">
        <v>6307</v>
      </c>
      <c r="K5" s="70">
        <v>431054</v>
      </c>
      <c r="L5" s="62">
        <f>J5/K5</f>
        <v>0.014631577482171608</v>
      </c>
      <c r="M5" s="56">
        <v>0</v>
      </c>
      <c r="N5" s="61">
        <v>2</v>
      </c>
      <c r="O5" s="62">
        <f>M5/N5</f>
        <v>0</v>
      </c>
      <c r="P5" s="116"/>
      <c r="Q5" s="116"/>
      <c r="R5" s="119"/>
      <c r="S5" s="125">
        <v>11</v>
      </c>
    </row>
    <row r="6" spans="1:19" s="1" customFormat="1" ht="12.75" customHeight="1">
      <c r="A6" s="131"/>
      <c r="B6" s="133"/>
      <c r="C6" s="26"/>
      <c r="D6" s="27"/>
      <c r="E6" s="28">
        <f>E5</f>
        <v>0.6666666666666666</v>
      </c>
      <c r="F6" s="50">
        <f>ROUND(F5,2)</f>
        <v>0.44</v>
      </c>
      <c r="G6" s="9"/>
      <c r="H6" s="10"/>
      <c r="I6" s="11">
        <f>I5</f>
        <v>0.9166666666666666</v>
      </c>
      <c r="J6" s="71"/>
      <c r="K6" s="72"/>
      <c r="L6" s="64">
        <f>L5</f>
        <v>0.014631577482171608</v>
      </c>
      <c r="M6" s="57"/>
      <c r="N6" s="63"/>
      <c r="O6" s="64">
        <f>O5</f>
        <v>0</v>
      </c>
      <c r="P6" s="117">
        <f>E6+F6+I6+L6+O6</f>
        <v>2.037964910815505</v>
      </c>
      <c r="Q6" s="117">
        <v>5</v>
      </c>
      <c r="R6" s="120">
        <f>ROUND(P6,2)/Q6*100</f>
        <v>40.800000000000004</v>
      </c>
      <c r="S6" s="126"/>
    </row>
    <row r="7" spans="1:19" s="1" customFormat="1" ht="12.75" customHeight="1">
      <c r="A7" s="134">
        <v>809</v>
      </c>
      <c r="B7" s="138" t="s">
        <v>7</v>
      </c>
      <c r="C7" s="29">
        <v>9</v>
      </c>
      <c r="D7" s="30">
        <v>9</v>
      </c>
      <c r="E7" s="25">
        <f>C7/D7</f>
        <v>1</v>
      </c>
      <c r="F7" s="51">
        <v>0.96</v>
      </c>
      <c r="G7" s="12">
        <v>9</v>
      </c>
      <c r="H7" s="13">
        <v>9</v>
      </c>
      <c r="I7" s="8">
        <f>G7/H7</f>
        <v>1</v>
      </c>
      <c r="J7" s="73">
        <v>111000</v>
      </c>
      <c r="K7" s="74">
        <v>140287</v>
      </c>
      <c r="L7" s="62">
        <f>J7/K7</f>
        <v>0.7912351108798392</v>
      </c>
      <c r="M7" s="58" t="s">
        <v>61</v>
      </c>
      <c r="N7" s="65" t="s">
        <v>61</v>
      </c>
      <c r="O7" s="89" t="s">
        <v>61</v>
      </c>
      <c r="P7" s="149">
        <f>E8+F8+I8+L8</f>
        <v>3.751235110879839</v>
      </c>
      <c r="Q7" s="116"/>
      <c r="R7" s="119"/>
      <c r="S7" s="125">
        <v>1</v>
      </c>
    </row>
    <row r="8" spans="1:19" s="1" customFormat="1" ht="12.75" customHeight="1">
      <c r="A8" s="134"/>
      <c r="B8" s="138"/>
      <c r="C8" s="26"/>
      <c r="D8" s="27"/>
      <c r="E8" s="28">
        <f>E7</f>
        <v>1</v>
      </c>
      <c r="F8" s="50">
        <f>F7</f>
        <v>0.96</v>
      </c>
      <c r="G8" s="9"/>
      <c r="H8" s="10"/>
      <c r="I8" s="11">
        <f>I7</f>
        <v>1</v>
      </c>
      <c r="J8" s="71"/>
      <c r="K8" s="72"/>
      <c r="L8" s="64">
        <f>L7</f>
        <v>0.7912351108798392</v>
      </c>
      <c r="M8" s="59"/>
      <c r="N8" s="67"/>
      <c r="O8" s="68" t="s">
        <v>61</v>
      </c>
      <c r="P8" s="150"/>
      <c r="Q8" s="117">
        <v>4</v>
      </c>
      <c r="R8" s="120">
        <f>ROUND(P7,2)/Q8*100</f>
        <v>93.75</v>
      </c>
      <c r="S8" s="126"/>
    </row>
    <row r="9" spans="1:19" s="1" customFormat="1" ht="12.75" customHeight="1">
      <c r="A9" s="131">
        <v>810</v>
      </c>
      <c r="B9" s="132" t="s">
        <v>8</v>
      </c>
      <c r="C9" s="31">
        <v>4</v>
      </c>
      <c r="D9" s="32">
        <v>22</v>
      </c>
      <c r="E9" s="35">
        <f>C9/D9</f>
        <v>0.18181818181818182</v>
      </c>
      <c r="F9" s="52">
        <v>0.91</v>
      </c>
      <c r="G9" s="14">
        <v>22</v>
      </c>
      <c r="H9" s="15">
        <v>22</v>
      </c>
      <c r="I9" s="21">
        <f>G9/H9</f>
        <v>1</v>
      </c>
      <c r="J9" s="75">
        <v>373246</v>
      </c>
      <c r="K9" s="76">
        <v>1672342</v>
      </c>
      <c r="L9" s="77">
        <f>J9/K9</f>
        <v>0.22318760157910283</v>
      </c>
      <c r="M9" s="90" t="s">
        <v>61</v>
      </c>
      <c r="N9" s="91" t="s">
        <v>61</v>
      </c>
      <c r="O9" s="92" t="s">
        <v>61</v>
      </c>
      <c r="P9" s="149">
        <f>E10+F10+I10+L10</f>
        <v>2.3150057833972846</v>
      </c>
      <c r="Q9" s="116"/>
      <c r="R9" s="119"/>
      <c r="S9" s="125">
        <v>7</v>
      </c>
    </row>
    <row r="10" spans="1:19" s="1" customFormat="1" ht="12.75" customHeight="1">
      <c r="A10" s="131"/>
      <c r="B10" s="132"/>
      <c r="C10" s="33"/>
      <c r="D10" s="34"/>
      <c r="E10" s="36">
        <f>E9</f>
        <v>0.18181818181818182</v>
      </c>
      <c r="F10" s="53">
        <f>F9</f>
        <v>0.91</v>
      </c>
      <c r="G10" s="16"/>
      <c r="H10" s="17"/>
      <c r="I10" s="18">
        <f>I9</f>
        <v>1</v>
      </c>
      <c r="J10" s="78"/>
      <c r="K10" s="79"/>
      <c r="L10" s="80">
        <f>L9</f>
        <v>0.22318760157910283</v>
      </c>
      <c r="M10" s="57"/>
      <c r="N10" s="63"/>
      <c r="O10" s="93" t="s">
        <v>61</v>
      </c>
      <c r="P10" s="150"/>
      <c r="Q10" s="117">
        <v>4</v>
      </c>
      <c r="R10" s="120">
        <f>ROUND(P9,2)/Q10*100</f>
        <v>57.99999999999999</v>
      </c>
      <c r="S10" s="126"/>
    </row>
    <row r="11" spans="1:19" s="1" customFormat="1" ht="12.75" customHeight="1">
      <c r="A11" s="134">
        <v>812</v>
      </c>
      <c r="B11" s="138" t="s">
        <v>9</v>
      </c>
      <c r="C11" s="29">
        <v>6</v>
      </c>
      <c r="D11" s="30">
        <v>6</v>
      </c>
      <c r="E11" s="25">
        <f>C11/D11</f>
        <v>1</v>
      </c>
      <c r="F11" s="51">
        <v>0.77</v>
      </c>
      <c r="G11" s="12">
        <v>6</v>
      </c>
      <c r="H11" s="13">
        <v>6</v>
      </c>
      <c r="I11" s="8">
        <f>G11/H11</f>
        <v>1</v>
      </c>
      <c r="J11" s="81" t="s">
        <v>54</v>
      </c>
      <c r="K11" s="82" t="s">
        <v>55</v>
      </c>
      <c r="L11" s="66" t="s">
        <v>55</v>
      </c>
      <c r="M11" s="58" t="s">
        <v>54</v>
      </c>
      <c r="N11" s="65" t="s">
        <v>55</v>
      </c>
      <c r="O11" s="66" t="s">
        <v>55</v>
      </c>
      <c r="P11" s="149">
        <f>E12+F12+I12</f>
        <v>2.77</v>
      </c>
      <c r="Q11" s="116"/>
      <c r="R11" s="119"/>
      <c r="S11" s="125">
        <v>3</v>
      </c>
    </row>
    <row r="12" spans="1:19" s="1" customFormat="1" ht="12.75" customHeight="1">
      <c r="A12" s="134"/>
      <c r="B12" s="138"/>
      <c r="C12" s="26"/>
      <c r="D12" s="27"/>
      <c r="E12" s="28">
        <f>E11</f>
        <v>1</v>
      </c>
      <c r="F12" s="50">
        <f>F11</f>
        <v>0.77</v>
      </c>
      <c r="G12" s="9"/>
      <c r="H12" s="10"/>
      <c r="I12" s="11">
        <f>I11</f>
        <v>1</v>
      </c>
      <c r="J12" s="83"/>
      <c r="K12" s="84"/>
      <c r="L12" s="68" t="s">
        <v>55</v>
      </c>
      <c r="M12" s="59"/>
      <c r="N12" s="67"/>
      <c r="O12" s="68" t="s">
        <v>55</v>
      </c>
      <c r="P12" s="150"/>
      <c r="Q12" s="117">
        <v>3</v>
      </c>
      <c r="R12" s="120">
        <f>ROUND(P11,2)/Q12*100</f>
        <v>92.33333333333333</v>
      </c>
      <c r="S12" s="126"/>
    </row>
    <row r="13" spans="1:19" s="1" customFormat="1" ht="12.75" customHeight="1">
      <c r="A13" s="131">
        <v>813</v>
      </c>
      <c r="B13" s="132" t="s">
        <v>10</v>
      </c>
      <c r="C13" s="31">
        <v>10</v>
      </c>
      <c r="D13" s="32">
        <v>10</v>
      </c>
      <c r="E13" s="35">
        <f>C13/D13</f>
        <v>1</v>
      </c>
      <c r="F13" s="52">
        <v>0.87</v>
      </c>
      <c r="G13" s="14">
        <v>10</v>
      </c>
      <c r="H13" s="15">
        <v>10</v>
      </c>
      <c r="I13" s="8">
        <f>G13/H13</f>
        <v>1</v>
      </c>
      <c r="J13" s="75">
        <v>14577</v>
      </c>
      <c r="K13" s="76">
        <v>39501</v>
      </c>
      <c r="L13" s="62">
        <f>J13/K13</f>
        <v>0.36902863218652693</v>
      </c>
      <c r="M13" s="56">
        <v>0</v>
      </c>
      <c r="N13" s="61">
        <v>1</v>
      </c>
      <c r="O13" s="62">
        <f>M13/N13</f>
        <v>0</v>
      </c>
      <c r="P13" s="149">
        <f>E14+F14+I14+L14</f>
        <v>3.239028632186527</v>
      </c>
      <c r="Q13" s="116"/>
      <c r="R13" s="119"/>
      <c r="S13" s="125">
        <v>6</v>
      </c>
    </row>
    <row r="14" spans="1:19" s="1" customFormat="1" ht="12.75" customHeight="1">
      <c r="A14" s="131"/>
      <c r="B14" s="132"/>
      <c r="C14" s="33"/>
      <c r="D14" s="34"/>
      <c r="E14" s="37">
        <f>E13</f>
        <v>1</v>
      </c>
      <c r="F14" s="53">
        <f>F13</f>
        <v>0.87</v>
      </c>
      <c r="G14" s="16"/>
      <c r="H14" s="17"/>
      <c r="I14" s="22">
        <f>I13</f>
        <v>1</v>
      </c>
      <c r="J14" s="78"/>
      <c r="K14" s="79"/>
      <c r="L14" s="85">
        <f>L13</f>
        <v>0.36902863218652693</v>
      </c>
      <c r="M14" s="57"/>
      <c r="N14" s="63"/>
      <c r="O14" s="64">
        <f>O13</f>
        <v>0</v>
      </c>
      <c r="P14" s="150"/>
      <c r="Q14" s="117">
        <v>5</v>
      </c>
      <c r="R14" s="120">
        <f>ROUND(P13,2)/Q14*100</f>
        <v>64.8</v>
      </c>
      <c r="S14" s="126"/>
    </row>
    <row r="15" spans="1:19" s="1" customFormat="1" ht="12.75" customHeight="1">
      <c r="A15" s="131">
        <v>815</v>
      </c>
      <c r="B15" s="132" t="s">
        <v>11</v>
      </c>
      <c r="C15" s="29">
        <v>2</v>
      </c>
      <c r="D15" s="30">
        <v>14</v>
      </c>
      <c r="E15" s="25">
        <f>C15/D15</f>
        <v>0.14285714285714285</v>
      </c>
      <c r="F15" s="51">
        <v>0.84</v>
      </c>
      <c r="G15" s="12">
        <v>14</v>
      </c>
      <c r="H15" s="13">
        <v>16</v>
      </c>
      <c r="I15" s="8">
        <f>G15/H15</f>
        <v>0.875</v>
      </c>
      <c r="J15" s="73">
        <v>1214531</v>
      </c>
      <c r="K15" s="74">
        <v>1571692</v>
      </c>
      <c r="L15" s="62">
        <f>J15/K15</f>
        <v>0.7727538219956582</v>
      </c>
      <c r="M15" s="90" t="s">
        <v>61</v>
      </c>
      <c r="N15" s="91" t="s">
        <v>61</v>
      </c>
      <c r="O15" s="92" t="s">
        <v>61</v>
      </c>
      <c r="P15" s="149">
        <f>E16+F16+I16+L16</f>
        <v>2.630610964852801</v>
      </c>
      <c r="Q15" s="116"/>
      <c r="R15" s="119"/>
      <c r="S15" s="125">
        <v>5</v>
      </c>
    </row>
    <row r="16" spans="1:19" s="1" customFormat="1" ht="12.75" customHeight="1">
      <c r="A16" s="131"/>
      <c r="B16" s="132"/>
      <c r="C16" s="26"/>
      <c r="D16" s="27"/>
      <c r="E16" s="28">
        <f>E15</f>
        <v>0.14285714285714285</v>
      </c>
      <c r="F16" s="50">
        <f>F15</f>
        <v>0.84</v>
      </c>
      <c r="G16" s="9"/>
      <c r="H16" s="10"/>
      <c r="I16" s="11">
        <f>I15</f>
        <v>0.875</v>
      </c>
      <c r="J16" s="71"/>
      <c r="K16" s="72"/>
      <c r="L16" s="64">
        <f>L15</f>
        <v>0.7727538219956582</v>
      </c>
      <c r="M16" s="94"/>
      <c r="N16" s="95"/>
      <c r="O16" s="93" t="s">
        <v>61</v>
      </c>
      <c r="P16" s="150"/>
      <c r="Q16" s="117">
        <v>4</v>
      </c>
      <c r="R16" s="120">
        <f>ROUND(P15,2)/Q16*100</f>
        <v>65.75</v>
      </c>
      <c r="S16" s="126"/>
    </row>
    <row r="17" spans="1:19" s="1" customFormat="1" ht="12.75" customHeight="1">
      <c r="A17" s="131">
        <v>816</v>
      </c>
      <c r="B17" s="132" t="s">
        <v>12</v>
      </c>
      <c r="C17" s="29">
        <v>7</v>
      </c>
      <c r="D17" s="30">
        <v>13</v>
      </c>
      <c r="E17" s="25">
        <f>C17/D17</f>
        <v>0.5384615384615384</v>
      </c>
      <c r="F17" s="51">
        <v>0.88</v>
      </c>
      <c r="G17" s="12">
        <v>13</v>
      </c>
      <c r="H17" s="13">
        <v>13</v>
      </c>
      <c r="I17" s="8">
        <f>G17/H17</f>
        <v>1</v>
      </c>
      <c r="J17" s="73">
        <v>17130</v>
      </c>
      <c r="K17" s="74">
        <v>186989</v>
      </c>
      <c r="L17" s="62">
        <f>J17/K17</f>
        <v>0.09160966687880036</v>
      </c>
      <c r="M17" s="56">
        <v>0</v>
      </c>
      <c r="N17" s="61">
        <v>4</v>
      </c>
      <c r="O17" s="62">
        <f>M17/N17</f>
        <v>0</v>
      </c>
      <c r="P17" s="149">
        <f>E18+F18+I18+L18</f>
        <v>2.5100712053403385</v>
      </c>
      <c r="Q17" s="116"/>
      <c r="R17" s="119"/>
      <c r="S17" s="125">
        <v>10</v>
      </c>
    </row>
    <row r="18" spans="1:19" s="1" customFormat="1" ht="12.75" customHeight="1">
      <c r="A18" s="131"/>
      <c r="B18" s="132"/>
      <c r="C18" s="26"/>
      <c r="D18" s="27"/>
      <c r="E18" s="28">
        <f>E17</f>
        <v>0.5384615384615384</v>
      </c>
      <c r="F18" s="50">
        <f>F17</f>
        <v>0.88</v>
      </c>
      <c r="G18" s="9"/>
      <c r="H18" s="10"/>
      <c r="I18" s="11">
        <f>I17</f>
        <v>1</v>
      </c>
      <c r="J18" s="71"/>
      <c r="K18" s="72"/>
      <c r="L18" s="64">
        <f>L17</f>
        <v>0.09160966687880036</v>
      </c>
      <c r="M18" s="57"/>
      <c r="N18" s="63"/>
      <c r="O18" s="64">
        <f>O17</f>
        <v>0</v>
      </c>
      <c r="P18" s="150"/>
      <c r="Q18" s="117">
        <v>5</v>
      </c>
      <c r="R18" s="120">
        <f>ROUND(P17,2)/Q18*100</f>
        <v>50.2</v>
      </c>
      <c r="S18" s="126"/>
    </row>
    <row r="19" spans="1:19" s="1" customFormat="1" ht="12.75" customHeight="1">
      <c r="A19" s="131">
        <v>817</v>
      </c>
      <c r="B19" s="132" t="s">
        <v>13</v>
      </c>
      <c r="C19" s="31">
        <v>15</v>
      </c>
      <c r="D19" s="32">
        <v>16</v>
      </c>
      <c r="E19" s="35">
        <f>C19/D19</f>
        <v>0.9375</v>
      </c>
      <c r="F19" s="52">
        <v>0.89</v>
      </c>
      <c r="G19" s="14">
        <v>16</v>
      </c>
      <c r="H19" s="15">
        <v>16</v>
      </c>
      <c r="I19" s="21">
        <f>G19/H19</f>
        <v>1</v>
      </c>
      <c r="J19" s="75">
        <v>173024</v>
      </c>
      <c r="K19" s="76">
        <v>276056</v>
      </c>
      <c r="L19" s="77">
        <f>J19/K19</f>
        <v>0.6267713797200568</v>
      </c>
      <c r="M19" s="56">
        <v>0</v>
      </c>
      <c r="N19" s="61">
        <v>2</v>
      </c>
      <c r="O19" s="62">
        <f>M19/N19</f>
        <v>0</v>
      </c>
      <c r="P19" s="149">
        <f>E20+F20+I20+L20</f>
        <v>3.454271379720057</v>
      </c>
      <c r="Q19" s="116"/>
      <c r="R19" s="119"/>
      <c r="S19" s="125">
        <v>4</v>
      </c>
    </row>
    <row r="20" spans="1:19" s="1" customFormat="1" ht="12.75" customHeight="1">
      <c r="A20" s="131"/>
      <c r="B20" s="132"/>
      <c r="C20" s="33"/>
      <c r="D20" s="34"/>
      <c r="E20" s="37">
        <f>E19</f>
        <v>0.9375</v>
      </c>
      <c r="F20" s="53">
        <f>F19</f>
        <v>0.89</v>
      </c>
      <c r="G20" s="16"/>
      <c r="H20" s="17"/>
      <c r="I20" s="18">
        <f>I19</f>
        <v>1</v>
      </c>
      <c r="J20" s="78"/>
      <c r="K20" s="79"/>
      <c r="L20" s="80">
        <f>L19</f>
        <v>0.6267713797200568</v>
      </c>
      <c r="M20" s="57"/>
      <c r="N20" s="63"/>
      <c r="O20" s="64">
        <f>O19</f>
        <v>0</v>
      </c>
      <c r="P20" s="150"/>
      <c r="Q20" s="117">
        <v>5</v>
      </c>
      <c r="R20" s="120">
        <f>ROUND(P19,2)/Q20*100</f>
        <v>69</v>
      </c>
      <c r="S20" s="126"/>
    </row>
    <row r="21" spans="1:19" s="1" customFormat="1" ht="12.75" customHeight="1">
      <c r="A21" s="131">
        <v>818</v>
      </c>
      <c r="B21" s="132" t="s">
        <v>14</v>
      </c>
      <c r="C21" s="31">
        <v>12</v>
      </c>
      <c r="D21" s="32">
        <v>13</v>
      </c>
      <c r="E21" s="35">
        <f>C21/D21</f>
        <v>0.9230769230769231</v>
      </c>
      <c r="F21" s="52">
        <v>0.86</v>
      </c>
      <c r="G21" s="14">
        <v>13</v>
      </c>
      <c r="H21" s="15">
        <v>13</v>
      </c>
      <c r="I21" s="21">
        <f>G21/H21</f>
        <v>1</v>
      </c>
      <c r="J21" s="75">
        <v>19328</v>
      </c>
      <c r="K21" s="76">
        <v>188217</v>
      </c>
      <c r="L21" s="77">
        <f>J21/K21</f>
        <v>0.10268998018244899</v>
      </c>
      <c r="M21" s="56">
        <v>0</v>
      </c>
      <c r="N21" s="61">
        <v>1</v>
      </c>
      <c r="O21" s="62">
        <f>M21/N21</f>
        <v>0</v>
      </c>
      <c r="P21" s="149">
        <f>E22+F22+I22+L22</f>
        <v>2.885766903259372</v>
      </c>
      <c r="Q21" s="116"/>
      <c r="R21" s="119"/>
      <c r="S21" s="125">
        <v>8</v>
      </c>
    </row>
    <row r="22" spans="1:19" s="1" customFormat="1" ht="12.75" customHeight="1">
      <c r="A22" s="131"/>
      <c r="B22" s="132"/>
      <c r="C22" s="33"/>
      <c r="D22" s="34"/>
      <c r="E22" s="37">
        <f>E21</f>
        <v>0.9230769230769231</v>
      </c>
      <c r="F22" s="53">
        <f>F21</f>
        <v>0.86</v>
      </c>
      <c r="G22" s="16"/>
      <c r="H22" s="17"/>
      <c r="I22" s="18">
        <f>I21</f>
        <v>1</v>
      </c>
      <c r="J22" s="86"/>
      <c r="K22" s="87"/>
      <c r="L22" s="80">
        <f>L21</f>
        <v>0.10268998018244899</v>
      </c>
      <c r="M22" s="57"/>
      <c r="N22" s="63"/>
      <c r="O22" s="64">
        <f>O21</f>
        <v>0</v>
      </c>
      <c r="P22" s="150"/>
      <c r="Q22" s="117">
        <v>5</v>
      </c>
      <c r="R22" s="120">
        <f>ROUND(P21,2)/Q22*100</f>
        <v>57.800000000000004</v>
      </c>
      <c r="S22" s="126"/>
    </row>
    <row r="23" spans="1:19" s="1" customFormat="1" ht="12.75" customHeight="1">
      <c r="A23" s="134">
        <v>819</v>
      </c>
      <c r="B23" s="138" t="s">
        <v>15</v>
      </c>
      <c r="C23" s="31">
        <v>6</v>
      </c>
      <c r="D23" s="32">
        <v>6</v>
      </c>
      <c r="E23" s="35">
        <f>C23/D23</f>
        <v>1</v>
      </c>
      <c r="F23" s="52">
        <v>0.78</v>
      </c>
      <c r="G23" s="14">
        <v>6</v>
      </c>
      <c r="H23" s="15">
        <v>6</v>
      </c>
      <c r="I23" s="8">
        <f>G23/H23</f>
        <v>1</v>
      </c>
      <c r="J23" s="58" t="s">
        <v>54</v>
      </c>
      <c r="K23" s="65" t="s">
        <v>55</v>
      </c>
      <c r="L23" s="66" t="s">
        <v>55</v>
      </c>
      <c r="M23" s="58" t="s">
        <v>54</v>
      </c>
      <c r="N23" s="65" t="s">
        <v>55</v>
      </c>
      <c r="O23" s="66" t="s">
        <v>55</v>
      </c>
      <c r="P23" s="149">
        <f>E24+F24+I24</f>
        <v>2.7800000000000002</v>
      </c>
      <c r="Q23" s="116"/>
      <c r="R23" s="119"/>
      <c r="S23" s="125">
        <v>2</v>
      </c>
    </row>
    <row r="24" spans="1:19" s="1" customFormat="1" ht="12.75" customHeight="1">
      <c r="A24" s="134"/>
      <c r="B24" s="138"/>
      <c r="C24" s="33"/>
      <c r="D24" s="34"/>
      <c r="E24" s="37">
        <f>E23</f>
        <v>1</v>
      </c>
      <c r="F24" s="53">
        <f>F23</f>
        <v>0.78</v>
      </c>
      <c r="G24" s="16"/>
      <c r="H24" s="17"/>
      <c r="I24" s="22">
        <f>I23</f>
        <v>1</v>
      </c>
      <c r="J24" s="59"/>
      <c r="K24" s="67"/>
      <c r="L24" s="68" t="s">
        <v>55</v>
      </c>
      <c r="M24" s="59"/>
      <c r="N24" s="67"/>
      <c r="O24" s="68" t="s">
        <v>55</v>
      </c>
      <c r="P24" s="150"/>
      <c r="Q24" s="117">
        <v>3</v>
      </c>
      <c r="R24" s="120">
        <f>ROUND(P23,2)/Q24*100</f>
        <v>92.66666666666666</v>
      </c>
      <c r="S24" s="126"/>
    </row>
    <row r="25" spans="1:19" s="1" customFormat="1" ht="12.75" customHeight="1">
      <c r="A25" s="134">
        <v>820</v>
      </c>
      <c r="B25" s="138" t="s">
        <v>16</v>
      </c>
      <c r="C25" s="38">
        <v>5</v>
      </c>
      <c r="D25" s="39">
        <v>6</v>
      </c>
      <c r="E25" s="35">
        <f>C25/D25</f>
        <v>0.8333333333333334</v>
      </c>
      <c r="F25" s="54">
        <v>0.95</v>
      </c>
      <c r="G25" s="19">
        <v>6</v>
      </c>
      <c r="H25" s="20">
        <v>6</v>
      </c>
      <c r="I25" s="21">
        <f>G25/H25</f>
        <v>1</v>
      </c>
      <c r="J25" s="58" t="s">
        <v>54</v>
      </c>
      <c r="K25" s="65" t="s">
        <v>55</v>
      </c>
      <c r="L25" s="66" t="s">
        <v>55</v>
      </c>
      <c r="M25" s="58" t="s">
        <v>54</v>
      </c>
      <c r="N25" s="65" t="s">
        <v>55</v>
      </c>
      <c r="O25" s="66" t="s">
        <v>55</v>
      </c>
      <c r="P25" s="149">
        <f>E26+F26+I26</f>
        <v>2.783333333333333</v>
      </c>
      <c r="Q25" s="116"/>
      <c r="R25" s="119"/>
      <c r="S25" s="125">
        <v>2</v>
      </c>
    </row>
    <row r="26" spans="1:19" s="1" customFormat="1" ht="12.75" customHeight="1">
      <c r="A26" s="134"/>
      <c r="B26" s="143"/>
      <c r="C26" s="33"/>
      <c r="D26" s="34"/>
      <c r="E26" s="37">
        <f>E25</f>
        <v>0.8333333333333334</v>
      </c>
      <c r="F26" s="53">
        <f>F25</f>
        <v>0.95</v>
      </c>
      <c r="G26" s="16"/>
      <c r="H26" s="17"/>
      <c r="I26" s="18">
        <f>I25</f>
        <v>1</v>
      </c>
      <c r="J26" s="59"/>
      <c r="K26" s="67"/>
      <c r="L26" s="68" t="s">
        <v>55</v>
      </c>
      <c r="M26" s="59"/>
      <c r="N26" s="67"/>
      <c r="O26" s="68" t="s">
        <v>55</v>
      </c>
      <c r="P26" s="150"/>
      <c r="Q26" s="117">
        <v>3</v>
      </c>
      <c r="R26" s="120">
        <f>ROUND(P25,2)/Q26*100</f>
        <v>92.66666666666666</v>
      </c>
      <c r="S26" s="126"/>
    </row>
    <row r="27" spans="1:19" s="1" customFormat="1" ht="15" customHeight="1">
      <c r="A27" s="141" t="s">
        <v>18</v>
      </c>
      <c r="B27" s="139" t="s">
        <v>17</v>
      </c>
      <c r="C27" s="38">
        <v>24</v>
      </c>
      <c r="D27" s="39">
        <v>25</v>
      </c>
      <c r="E27" s="25">
        <f>C27/D27</f>
        <v>0.96</v>
      </c>
      <c r="F27" s="54">
        <v>0.32</v>
      </c>
      <c r="G27" s="19">
        <v>25</v>
      </c>
      <c r="H27" s="20">
        <v>26</v>
      </c>
      <c r="I27" s="8">
        <f>G27/H27</f>
        <v>0.9615384615384616</v>
      </c>
      <c r="J27" s="81">
        <v>15575</v>
      </c>
      <c r="K27" s="82">
        <v>108775</v>
      </c>
      <c r="L27" s="88">
        <f>J27/K27</f>
        <v>0.14318547460353942</v>
      </c>
      <c r="M27" s="58" t="s">
        <v>54</v>
      </c>
      <c r="N27" s="65" t="s">
        <v>55</v>
      </c>
      <c r="O27" s="66" t="s">
        <v>55</v>
      </c>
      <c r="P27" s="149">
        <f>E28+F28+I28</f>
        <v>2.2415384615384615</v>
      </c>
      <c r="Q27" s="116"/>
      <c r="R27" s="119"/>
      <c r="S27" s="125">
        <v>9</v>
      </c>
    </row>
    <row r="28" spans="1:19" s="1" customFormat="1" ht="12.75" customHeight="1">
      <c r="A28" s="142"/>
      <c r="B28" s="140"/>
      <c r="C28" s="12"/>
      <c r="D28" s="13"/>
      <c r="E28" s="100">
        <f>E27</f>
        <v>0.96</v>
      </c>
      <c r="F28" s="51">
        <f>F27</f>
        <v>0.32</v>
      </c>
      <c r="G28" s="12"/>
      <c r="H28" s="13"/>
      <c r="I28" s="100">
        <f>I27</f>
        <v>0.9615384615384616</v>
      </c>
      <c r="J28" s="101"/>
      <c r="K28" s="102"/>
      <c r="L28" s="103">
        <v>0.14</v>
      </c>
      <c r="M28" s="101"/>
      <c r="N28" s="102"/>
      <c r="O28" s="103" t="s">
        <v>55</v>
      </c>
      <c r="P28" s="151"/>
      <c r="Q28" s="118">
        <v>4</v>
      </c>
      <c r="R28" s="121">
        <f>ROUND(P27,2)/Q28*100</f>
        <v>56.00000000000001</v>
      </c>
      <c r="S28" s="152"/>
    </row>
    <row r="29" spans="1:19" s="1" customFormat="1" ht="27.75" customHeight="1">
      <c r="A29" s="104"/>
      <c r="B29" s="124" t="s">
        <v>65</v>
      </c>
      <c r="C29" s="105"/>
      <c r="D29" s="106"/>
      <c r="E29" s="107">
        <v>0.77</v>
      </c>
      <c r="F29" s="108">
        <f>SUM(F5:F28)/2/12</f>
        <v>0.7890151515151516</v>
      </c>
      <c r="G29" s="109"/>
      <c r="H29" s="110"/>
      <c r="I29" s="107">
        <v>0.98</v>
      </c>
      <c r="J29" s="122"/>
      <c r="K29" s="123"/>
      <c r="L29" s="111">
        <v>35</v>
      </c>
      <c r="M29" s="112"/>
      <c r="N29" s="113"/>
      <c r="O29" s="114">
        <v>0</v>
      </c>
      <c r="P29" s="115"/>
      <c r="Q29" s="115"/>
      <c r="R29" s="115">
        <v>69.48</v>
      </c>
      <c r="S29" s="104"/>
    </row>
    <row r="30" spans="10:11" s="1" customFormat="1" ht="12.75">
      <c r="J30" s="99"/>
      <c r="K30" s="9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</sheetData>
  <sheetProtection/>
  <mergeCells count="59">
    <mergeCell ref="A1:S1"/>
    <mergeCell ref="P25:P26"/>
    <mergeCell ref="P27:P28"/>
    <mergeCell ref="P19:P20"/>
    <mergeCell ref="P21:P22"/>
    <mergeCell ref="P23:P24"/>
    <mergeCell ref="P15:P16"/>
    <mergeCell ref="P17:P18"/>
    <mergeCell ref="P7:P8"/>
    <mergeCell ref="P9:P10"/>
    <mergeCell ref="P11:P12"/>
    <mergeCell ref="P13:P14"/>
    <mergeCell ref="S25:S26"/>
    <mergeCell ref="S27:S28"/>
    <mergeCell ref="S15:S16"/>
    <mergeCell ref="S17:S18"/>
    <mergeCell ref="M2:O2"/>
    <mergeCell ref="M3:O3"/>
    <mergeCell ref="J2:L2"/>
    <mergeCell ref="J3:L3"/>
    <mergeCell ref="A21:A22"/>
    <mergeCell ref="A17:A18"/>
    <mergeCell ref="A19:A20"/>
    <mergeCell ref="B19:B20"/>
    <mergeCell ref="B7:B8"/>
    <mergeCell ref="A9:A10"/>
    <mergeCell ref="B9:B10"/>
    <mergeCell ref="A11:A12"/>
    <mergeCell ref="B11:B12"/>
    <mergeCell ref="A13:A14"/>
    <mergeCell ref="B21:B22"/>
    <mergeCell ref="B17:B18"/>
    <mergeCell ref="A23:A24"/>
    <mergeCell ref="B23:B24"/>
    <mergeCell ref="B27:B28"/>
    <mergeCell ref="A27:A28"/>
    <mergeCell ref="A25:A26"/>
    <mergeCell ref="B25:B26"/>
    <mergeCell ref="A2:B2"/>
    <mergeCell ref="C2:E2"/>
    <mergeCell ref="C3:E3"/>
    <mergeCell ref="G2:I2"/>
    <mergeCell ref="G3:I3"/>
    <mergeCell ref="A4:B4"/>
    <mergeCell ref="A3:B3"/>
    <mergeCell ref="A5:A6"/>
    <mergeCell ref="B5:B6"/>
    <mergeCell ref="A15:A16"/>
    <mergeCell ref="B15:B16"/>
    <mergeCell ref="B13:B14"/>
    <mergeCell ref="A7:A8"/>
    <mergeCell ref="S19:S20"/>
    <mergeCell ref="S21:S22"/>
    <mergeCell ref="S23:S24"/>
    <mergeCell ref="S5:S6"/>
    <mergeCell ref="S7:S8"/>
    <mergeCell ref="S9:S10"/>
    <mergeCell ref="S11:S12"/>
    <mergeCell ref="S13:S14"/>
  </mergeCells>
  <printOptions/>
  <pageMargins left="0.7874015748031497" right="0.5905511811023623" top="0.35433070866141736" bottom="0.35433070866141736" header="0.11811023622047245" footer="0.118110236220472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" max="1" width="36.7109375" style="0" customWidth="1"/>
    <col min="2" max="2" width="5.421875" style="0" customWidth="1"/>
    <col min="3" max="3" width="7.57421875" style="0" customWidth="1"/>
    <col min="4" max="4" width="4.8515625" style="0" customWidth="1"/>
    <col min="5" max="5" width="5.28125" style="0" customWidth="1"/>
    <col min="6" max="6" width="6.28125" style="0" customWidth="1"/>
    <col min="7" max="7" width="6.140625" style="0" customWidth="1"/>
    <col min="8" max="8" width="11.28125" style="0" customWidth="1"/>
    <col min="9" max="9" width="7.57421875" style="0" customWidth="1"/>
    <col min="10" max="10" width="6.140625" style="0" customWidth="1"/>
    <col min="11" max="11" width="5.7109375" style="0" customWidth="1"/>
    <col min="12" max="12" width="6.00390625" style="0" customWidth="1"/>
    <col min="13" max="13" width="5.57421875" style="0" customWidth="1"/>
    <col min="14" max="14" width="5.8515625" style="0" customWidth="1"/>
    <col min="15" max="15" width="7.8515625" style="0" customWidth="1"/>
    <col min="16" max="16" width="8.140625" style="0" customWidth="1"/>
    <col min="17" max="17" width="7.8515625" style="0" customWidth="1"/>
    <col min="19" max="19" width="35.8515625" style="0" customWidth="1"/>
  </cols>
  <sheetData>
    <row r="1" spans="1:18" ht="36" customHeight="1">
      <c r="A1" s="159" t="s">
        <v>49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s="1" customFormat="1" ht="12.75">
      <c r="A2" s="158" t="s">
        <v>39</v>
      </c>
      <c r="B2" s="153" t="s">
        <v>47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5"/>
      <c r="Q2" s="156" t="s">
        <v>4</v>
      </c>
      <c r="R2" s="156" t="s">
        <v>25</v>
      </c>
    </row>
    <row r="3" spans="1:19" s="43" customFormat="1" ht="172.5" customHeight="1">
      <c r="A3" s="157"/>
      <c r="B3" s="47" t="s">
        <v>27</v>
      </c>
      <c r="C3" s="47" t="s">
        <v>26</v>
      </c>
      <c r="D3" s="47" t="s">
        <v>28</v>
      </c>
      <c r="E3" s="47" t="s">
        <v>29</v>
      </c>
      <c r="F3" s="47" t="s">
        <v>30</v>
      </c>
      <c r="G3" s="47" t="s">
        <v>31</v>
      </c>
      <c r="H3" s="47" t="s">
        <v>32</v>
      </c>
      <c r="I3" s="47" t="s">
        <v>33</v>
      </c>
      <c r="J3" s="47" t="s">
        <v>34</v>
      </c>
      <c r="K3" s="47" t="s">
        <v>35</v>
      </c>
      <c r="L3" s="47" t="s">
        <v>50</v>
      </c>
      <c r="M3" s="47" t="s">
        <v>36</v>
      </c>
      <c r="N3" s="47" t="s">
        <v>37</v>
      </c>
      <c r="O3" s="47" t="s">
        <v>38</v>
      </c>
      <c r="P3" s="42" t="s">
        <v>48</v>
      </c>
      <c r="Q3" s="157"/>
      <c r="R3" s="157"/>
      <c r="S3" s="43" t="s">
        <v>40</v>
      </c>
    </row>
    <row r="4" spans="1:19" s="1" customFormat="1" ht="35.25" customHeight="1">
      <c r="A4" s="2" t="s">
        <v>6</v>
      </c>
      <c r="B4" s="44">
        <v>0</v>
      </c>
      <c r="C4" s="44">
        <v>0.9</v>
      </c>
      <c r="D4" s="44">
        <v>0</v>
      </c>
      <c r="E4" s="44">
        <v>0</v>
      </c>
      <c r="F4" s="44">
        <v>1</v>
      </c>
      <c r="G4" s="44">
        <v>1</v>
      </c>
      <c r="H4" s="44"/>
      <c r="I4" s="44"/>
      <c r="J4" s="44">
        <v>0.9</v>
      </c>
      <c r="K4" s="44">
        <v>0</v>
      </c>
      <c r="L4" s="44">
        <v>1</v>
      </c>
      <c r="M4" s="44"/>
      <c r="N4" s="44"/>
      <c r="O4" s="44"/>
      <c r="P4" s="45">
        <f aca="true" t="shared" si="0" ref="P4:P15">B4+C4+D4+E4+F4+G4+H4+I4+J4+K4+L4+M4+N4+O4</f>
        <v>4.8</v>
      </c>
      <c r="Q4" s="48">
        <v>11</v>
      </c>
      <c r="R4" s="46">
        <f aca="true" t="shared" si="1" ref="R4:R15">P4/Q4</f>
        <v>0.43636363636363634</v>
      </c>
      <c r="S4" s="1" t="s">
        <v>41</v>
      </c>
    </row>
    <row r="5" spans="1:19" s="1" customFormat="1" ht="35.25" customHeight="1">
      <c r="A5" s="3" t="s">
        <v>7</v>
      </c>
      <c r="B5" s="44">
        <f>1*1+2*0.9</f>
        <v>2.8</v>
      </c>
      <c r="C5" s="44">
        <v>0.9</v>
      </c>
      <c r="D5" s="44">
        <v>1</v>
      </c>
      <c r="E5" s="44">
        <v>0.9</v>
      </c>
      <c r="F5" s="44">
        <v>1</v>
      </c>
      <c r="G5" s="44"/>
      <c r="H5" s="44"/>
      <c r="I5" s="44"/>
      <c r="J5" s="44"/>
      <c r="K5" s="44">
        <v>1</v>
      </c>
      <c r="L5" s="44">
        <v>1</v>
      </c>
      <c r="M5" s="44"/>
      <c r="N5" s="44"/>
      <c r="O5" s="44"/>
      <c r="P5" s="45">
        <f t="shared" si="0"/>
        <v>8.6</v>
      </c>
      <c r="Q5" s="48">
        <v>9</v>
      </c>
      <c r="R5" s="46">
        <f t="shared" si="1"/>
        <v>0.9555555555555555</v>
      </c>
      <c r="S5" s="1" t="s">
        <v>42</v>
      </c>
    </row>
    <row r="6" spans="1:19" s="1" customFormat="1" ht="35.25" customHeight="1">
      <c r="A6" s="2" t="s">
        <v>8</v>
      </c>
      <c r="B6" s="44">
        <f>4*1+5*0.9</f>
        <v>8.5</v>
      </c>
      <c r="C6" s="44">
        <v>0.9</v>
      </c>
      <c r="D6" s="44">
        <v>1</v>
      </c>
      <c r="E6" s="44">
        <v>0</v>
      </c>
      <c r="F6" s="44">
        <v>1</v>
      </c>
      <c r="G6" s="44">
        <v>1</v>
      </c>
      <c r="H6" s="44">
        <v>0.9</v>
      </c>
      <c r="I6" s="44">
        <v>1</v>
      </c>
      <c r="J6" s="44">
        <v>1</v>
      </c>
      <c r="K6" s="44">
        <f>2*0.9</f>
        <v>1.8</v>
      </c>
      <c r="L6" s="44">
        <v>1</v>
      </c>
      <c r="M6" s="44"/>
      <c r="N6" s="44">
        <v>1</v>
      </c>
      <c r="O6" s="44">
        <v>1</v>
      </c>
      <c r="P6" s="45">
        <f t="shared" si="0"/>
        <v>20.1</v>
      </c>
      <c r="Q6" s="48">
        <v>22</v>
      </c>
      <c r="R6" s="46">
        <f t="shared" si="1"/>
        <v>0.9136363636363637</v>
      </c>
      <c r="S6" s="1" t="s">
        <v>46</v>
      </c>
    </row>
    <row r="7" spans="1:19" s="1" customFormat="1" ht="35.25" customHeight="1">
      <c r="A7" s="3" t="s">
        <v>9</v>
      </c>
      <c r="B7" s="44">
        <f>1*1+1*0.7</f>
        <v>1.7</v>
      </c>
      <c r="C7" s="44">
        <v>0.9</v>
      </c>
      <c r="D7" s="44">
        <v>1</v>
      </c>
      <c r="E7" s="44">
        <v>0</v>
      </c>
      <c r="F7" s="44">
        <v>1</v>
      </c>
      <c r="G7" s="44"/>
      <c r="H7" s="44"/>
      <c r="I7" s="44"/>
      <c r="J7" s="44"/>
      <c r="K7" s="44"/>
      <c r="L7" s="44"/>
      <c r="M7" s="44"/>
      <c r="N7" s="44"/>
      <c r="O7" s="44"/>
      <c r="P7" s="45">
        <f t="shared" si="0"/>
        <v>4.6</v>
      </c>
      <c r="Q7" s="48">
        <v>6</v>
      </c>
      <c r="R7" s="46">
        <f t="shared" si="1"/>
        <v>0.7666666666666666</v>
      </c>
      <c r="S7" s="1" t="s">
        <v>43</v>
      </c>
    </row>
    <row r="8" spans="1:19" s="1" customFormat="1" ht="35.25" customHeight="1">
      <c r="A8" s="2" t="s">
        <v>10</v>
      </c>
      <c r="B8" s="44">
        <f>1*0.9+1*0.9+1*1</f>
        <v>2.8</v>
      </c>
      <c r="C8" s="44">
        <v>0.9</v>
      </c>
      <c r="D8" s="44">
        <v>1</v>
      </c>
      <c r="E8" s="44">
        <v>0</v>
      </c>
      <c r="F8" s="44">
        <v>1</v>
      </c>
      <c r="G8" s="44"/>
      <c r="H8" s="44"/>
      <c r="I8" s="44"/>
      <c r="J8" s="44"/>
      <c r="K8" s="44">
        <v>1</v>
      </c>
      <c r="L8" s="44">
        <v>1</v>
      </c>
      <c r="M8" s="44">
        <v>1</v>
      </c>
      <c r="N8" s="44"/>
      <c r="O8" s="44"/>
      <c r="P8" s="45">
        <f t="shared" si="0"/>
        <v>8.7</v>
      </c>
      <c r="Q8" s="48">
        <v>10</v>
      </c>
      <c r="R8" s="46">
        <f t="shared" si="1"/>
        <v>0.8699999999999999</v>
      </c>
      <c r="S8" s="1" t="s">
        <v>44</v>
      </c>
    </row>
    <row r="9" spans="1:19" s="1" customFormat="1" ht="35.25" customHeight="1">
      <c r="A9" s="2" t="s">
        <v>11</v>
      </c>
      <c r="B9" s="44">
        <f>6*1</f>
        <v>6</v>
      </c>
      <c r="C9" s="44">
        <v>0.9</v>
      </c>
      <c r="D9" s="44">
        <v>0.9</v>
      </c>
      <c r="E9" s="44">
        <v>0</v>
      </c>
      <c r="F9" s="44">
        <v>1</v>
      </c>
      <c r="G9" s="44">
        <v>0</v>
      </c>
      <c r="H9" s="44">
        <v>0</v>
      </c>
      <c r="I9" s="44">
        <v>1</v>
      </c>
      <c r="J9" s="44">
        <v>1</v>
      </c>
      <c r="K9" s="44">
        <v>0</v>
      </c>
      <c r="L9" s="44">
        <v>1</v>
      </c>
      <c r="M9" s="44"/>
      <c r="N9" s="44"/>
      <c r="O9" s="44"/>
      <c r="P9" s="45">
        <f t="shared" si="0"/>
        <v>11.8</v>
      </c>
      <c r="Q9" s="48">
        <v>14</v>
      </c>
      <c r="R9" s="46">
        <f t="shared" si="1"/>
        <v>0.8428571428571429</v>
      </c>
      <c r="S9" s="1" t="s">
        <v>45</v>
      </c>
    </row>
    <row r="10" spans="1:18" s="1" customFormat="1" ht="35.25" customHeight="1">
      <c r="A10" s="2" t="s">
        <v>12</v>
      </c>
      <c r="B10" s="44">
        <f>6*0.9</f>
        <v>5.4</v>
      </c>
      <c r="C10" s="44">
        <v>1</v>
      </c>
      <c r="D10" s="44">
        <v>1</v>
      </c>
      <c r="E10" s="44">
        <v>0</v>
      </c>
      <c r="F10" s="44">
        <v>1</v>
      </c>
      <c r="G10" s="44">
        <v>1</v>
      </c>
      <c r="H10" s="44"/>
      <c r="I10" s="44"/>
      <c r="J10" s="44">
        <v>1</v>
      </c>
      <c r="K10" s="44"/>
      <c r="L10" s="44">
        <v>1</v>
      </c>
      <c r="M10" s="44"/>
      <c r="N10" s="44"/>
      <c r="O10" s="44"/>
      <c r="P10" s="45">
        <f t="shared" si="0"/>
        <v>11.4</v>
      </c>
      <c r="Q10" s="48">
        <v>13</v>
      </c>
      <c r="R10" s="46">
        <f t="shared" si="1"/>
        <v>0.8769230769230769</v>
      </c>
    </row>
    <row r="11" spans="1:18" s="1" customFormat="1" ht="35.25" customHeight="1">
      <c r="A11" s="2" t="s">
        <v>13</v>
      </c>
      <c r="B11" s="44">
        <f>6*0.9</f>
        <v>5.4</v>
      </c>
      <c r="C11" s="44">
        <v>0.9</v>
      </c>
      <c r="D11" s="44">
        <v>1</v>
      </c>
      <c r="E11" s="44">
        <v>0.9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0</v>
      </c>
      <c r="L11" s="44">
        <v>1</v>
      </c>
      <c r="M11" s="44"/>
      <c r="N11" s="44"/>
      <c r="O11" s="44"/>
      <c r="P11" s="45">
        <f t="shared" si="0"/>
        <v>14.200000000000001</v>
      </c>
      <c r="Q11" s="48">
        <v>16</v>
      </c>
      <c r="R11" s="46">
        <f t="shared" si="1"/>
        <v>0.8875000000000001</v>
      </c>
    </row>
    <row r="12" spans="1:18" s="1" customFormat="1" ht="35.25" customHeight="1">
      <c r="A12" s="2" t="s">
        <v>14</v>
      </c>
      <c r="B12" s="44">
        <f>5*0.9</f>
        <v>4.5</v>
      </c>
      <c r="C12" s="44">
        <v>0.7</v>
      </c>
      <c r="D12" s="44">
        <v>1</v>
      </c>
      <c r="E12" s="44">
        <v>0</v>
      </c>
      <c r="F12" s="44">
        <v>1</v>
      </c>
      <c r="G12" s="44">
        <v>1</v>
      </c>
      <c r="H12" s="44"/>
      <c r="I12" s="44">
        <v>1</v>
      </c>
      <c r="J12" s="44">
        <v>1</v>
      </c>
      <c r="K12" s="44"/>
      <c r="L12" s="44">
        <v>1</v>
      </c>
      <c r="M12" s="44"/>
      <c r="N12" s="44"/>
      <c r="O12" s="44"/>
      <c r="P12" s="45">
        <f t="shared" si="0"/>
        <v>11.2</v>
      </c>
      <c r="Q12" s="48">
        <v>13</v>
      </c>
      <c r="R12" s="46">
        <f t="shared" si="1"/>
        <v>0.8615384615384615</v>
      </c>
    </row>
    <row r="13" spans="1:18" s="1" customFormat="1" ht="35.25" customHeight="1">
      <c r="A13" s="3" t="s">
        <v>15</v>
      </c>
      <c r="B13" s="44">
        <f>2*0.9</f>
        <v>1.8</v>
      </c>
      <c r="C13" s="44">
        <v>0.9</v>
      </c>
      <c r="D13" s="44">
        <v>1</v>
      </c>
      <c r="E13" s="44">
        <v>0</v>
      </c>
      <c r="F13" s="44">
        <v>1</v>
      </c>
      <c r="G13" s="44"/>
      <c r="H13" s="44"/>
      <c r="I13" s="44"/>
      <c r="J13" s="44"/>
      <c r="K13" s="44"/>
      <c r="L13" s="44"/>
      <c r="M13" s="44"/>
      <c r="N13" s="44"/>
      <c r="O13" s="44"/>
      <c r="P13" s="45">
        <f t="shared" si="0"/>
        <v>4.7</v>
      </c>
      <c r="Q13" s="48">
        <v>6</v>
      </c>
      <c r="R13" s="46">
        <f t="shared" si="1"/>
        <v>0.7833333333333333</v>
      </c>
    </row>
    <row r="14" spans="1:18" s="1" customFormat="1" ht="35.25" customHeight="1">
      <c r="A14" s="3" t="s">
        <v>16</v>
      </c>
      <c r="B14" s="44">
        <f>2*0.9</f>
        <v>1.8</v>
      </c>
      <c r="C14" s="44">
        <v>1</v>
      </c>
      <c r="D14" s="44">
        <v>1</v>
      </c>
      <c r="E14" s="44">
        <v>0.9</v>
      </c>
      <c r="F14" s="44">
        <v>1</v>
      </c>
      <c r="G14" s="44"/>
      <c r="H14" s="44"/>
      <c r="I14" s="44"/>
      <c r="J14" s="44"/>
      <c r="K14" s="44"/>
      <c r="L14" s="44"/>
      <c r="M14" s="44"/>
      <c r="N14" s="44"/>
      <c r="O14" s="44"/>
      <c r="P14" s="45">
        <f t="shared" si="0"/>
        <v>5.7</v>
      </c>
      <c r="Q14" s="48">
        <v>6</v>
      </c>
      <c r="R14" s="46">
        <f t="shared" si="1"/>
        <v>0.9500000000000001</v>
      </c>
    </row>
    <row r="15" spans="1:18" s="1" customFormat="1" ht="35.25" customHeight="1">
      <c r="A15" s="5" t="s">
        <v>17</v>
      </c>
      <c r="B15" s="44">
        <f>7*0+1*0.9</f>
        <v>0.9</v>
      </c>
      <c r="C15" s="44">
        <f>8*0.9</f>
        <v>7.2</v>
      </c>
      <c r="D15" s="44">
        <v>0</v>
      </c>
      <c r="E15" s="44">
        <v>0</v>
      </c>
      <c r="F15" s="44">
        <v>0</v>
      </c>
      <c r="G15" s="44"/>
      <c r="H15" s="44"/>
      <c r="I15" s="44"/>
      <c r="J15" s="44"/>
      <c r="K15" s="44"/>
      <c r="L15" s="44"/>
      <c r="M15" s="44"/>
      <c r="N15" s="44"/>
      <c r="O15" s="44"/>
      <c r="P15" s="45">
        <f t="shared" si="0"/>
        <v>8.1</v>
      </c>
      <c r="Q15" s="48">
        <v>25</v>
      </c>
      <c r="R15" s="46">
        <f t="shared" si="1"/>
        <v>0.324</v>
      </c>
    </row>
    <row r="16" s="41" customFormat="1" ht="21.75" customHeight="1"/>
  </sheetData>
  <sheetProtection/>
  <mergeCells count="5">
    <mergeCell ref="B2:P2"/>
    <mergeCell ref="Q2:Q3"/>
    <mergeCell ref="R2:R3"/>
    <mergeCell ref="A2:A3"/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Анатольевна Томилина</dc:creator>
  <cp:keywords/>
  <dc:description/>
  <cp:lastModifiedBy>Ирина Юрьевна Балякина</cp:lastModifiedBy>
  <cp:lastPrinted>2013-02-06T07:16:40Z</cp:lastPrinted>
  <dcterms:created xsi:type="dcterms:W3CDTF">2012-12-21T08:24:02Z</dcterms:created>
  <dcterms:modified xsi:type="dcterms:W3CDTF">2013-02-22T07:55:58Z</dcterms:modified>
  <cp:category/>
  <cp:version/>
  <cp:contentType/>
  <cp:contentStatus/>
</cp:coreProperties>
</file>