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лот1!$A$1:$BM$36</definedName>
  </definedNames>
  <calcPr calcId="125725" calcMode="manual"/>
</workbook>
</file>

<file path=xl/calcChain.xml><?xml version="1.0" encoding="utf-8"?>
<calcChain xmlns="http://schemas.openxmlformats.org/spreadsheetml/2006/main">
  <c r="AH33" i="3"/>
  <c r="AG33"/>
  <c r="AF33"/>
  <c r="AE33"/>
  <c r="AD33"/>
  <c r="AC33"/>
  <c r="AB33"/>
  <c r="AA33"/>
  <c r="Z33"/>
  <c r="AH32"/>
  <c r="AG32"/>
  <c r="AF32"/>
  <c r="AE32"/>
  <c r="AD32"/>
  <c r="AC32"/>
  <c r="AB32"/>
  <c r="AA32"/>
  <c r="Z32"/>
  <c r="AH31"/>
  <c r="AG31"/>
  <c r="AF31"/>
  <c r="AE31"/>
  <c r="AD31"/>
  <c r="AC31"/>
  <c r="AB31"/>
  <c r="AA31"/>
  <c r="Z31"/>
  <c r="AH30"/>
  <c r="AG30"/>
  <c r="AF30"/>
  <c r="AE30"/>
  <c r="AD30"/>
  <c r="AC30"/>
  <c r="AB30"/>
  <c r="AA30"/>
  <c r="Z30"/>
  <c r="AH29"/>
  <c r="AG29"/>
  <c r="AF29"/>
  <c r="AE29"/>
  <c r="AD29"/>
  <c r="AC29"/>
  <c r="AB29"/>
  <c r="AA29"/>
  <c r="Z29"/>
  <c r="AH28"/>
  <c r="AG28"/>
  <c r="AF28"/>
  <c r="AE28"/>
  <c r="AD28"/>
  <c r="AC28"/>
  <c r="AB28"/>
  <c r="AA28"/>
  <c r="Z28"/>
  <c r="AH27"/>
  <c r="AG27"/>
  <c r="AF27"/>
  <c r="AE27"/>
  <c r="AD27"/>
  <c r="AC27"/>
  <c r="AB27"/>
  <c r="AA27"/>
  <c r="Z27"/>
  <c r="AH26"/>
  <c r="AG26"/>
  <c r="AF26"/>
  <c r="AE26"/>
  <c r="AD26"/>
  <c r="AC26"/>
  <c r="AB26"/>
  <c r="AA26"/>
  <c r="Z26"/>
  <c r="AH25"/>
  <c r="AG25"/>
  <c r="AF25"/>
  <c r="AE25"/>
  <c r="AD25"/>
  <c r="AC25"/>
  <c r="AB25"/>
  <c r="AA25"/>
  <c r="Z25"/>
  <c r="AH24"/>
  <c r="AG24"/>
  <c r="AF24"/>
  <c r="AE24"/>
  <c r="AD24"/>
  <c r="AC24"/>
  <c r="AB24"/>
  <c r="AA24"/>
  <c r="Z24"/>
  <c r="AH23"/>
  <c r="AG23"/>
  <c r="AF23"/>
  <c r="AE23"/>
  <c r="AD23"/>
  <c r="AC23"/>
  <c r="AB23"/>
  <c r="AA23"/>
  <c r="Z23"/>
  <c r="AH22"/>
  <c r="AG22"/>
  <c r="AF22"/>
  <c r="AE22"/>
  <c r="AD22"/>
  <c r="AC22"/>
  <c r="AB22"/>
  <c r="AA22"/>
  <c r="Z22"/>
  <c r="AH21"/>
  <c r="AG21"/>
  <c r="AF21"/>
  <c r="AE21"/>
  <c r="AD21"/>
  <c r="AC21"/>
  <c r="AB21"/>
  <c r="AA21"/>
  <c r="Z21"/>
  <c r="AH20"/>
  <c r="AG20"/>
  <c r="AF20"/>
  <c r="AE20"/>
  <c r="AD20"/>
  <c r="AC20"/>
  <c r="AB20"/>
  <c r="AA20"/>
  <c r="Z20"/>
  <c r="AH19"/>
  <c r="AG19"/>
  <c r="AF19"/>
  <c r="AE19"/>
  <c r="AD19"/>
  <c r="AC19"/>
  <c r="AB19"/>
  <c r="AA19"/>
  <c r="Z19"/>
  <c r="AH18"/>
  <c r="AG18"/>
  <c r="AF18"/>
  <c r="AE18"/>
  <c r="AD18"/>
  <c r="AC18"/>
  <c r="AB18"/>
  <c r="AA18"/>
  <c r="Z18"/>
  <c r="AH17"/>
  <c r="AG17"/>
  <c r="AF17"/>
  <c r="AE17"/>
  <c r="AD17"/>
  <c r="AC17"/>
  <c r="AB17"/>
  <c r="AA17"/>
  <c r="Z17"/>
  <c r="AH16"/>
  <c r="AG16"/>
  <c r="AF16"/>
  <c r="AE16"/>
  <c r="AD16"/>
  <c r="AC16"/>
  <c r="AB16"/>
  <c r="AA16"/>
  <c r="Z16"/>
  <c r="AH15"/>
  <c r="AG15"/>
  <c r="AF15"/>
  <c r="AE15"/>
  <c r="AD15"/>
  <c r="AC15"/>
  <c r="AB15"/>
  <c r="AA15"/>
  <c r="Z15"/>
  <c r="AH14"/>
  <c r="AH34" s="1"/>
  <c r="AH36" s="1"/>
  <c r="AG14"/>
  <c r="AG34" s="1"/>
  <c r="AG36" s="1"/>
  <c r="AF14"/>
  <c r="AF34" s="1"/>
  <c r="AF36" s="1"/>
  <c r="AE14"/>
  <c r="AE34" s="1"/>
  <c r="AE36" s="1"/>
  <c r="AD14"/>
  <c r="AD34" s="1"/>
  <c r="AD36" s="1"/>
  <c r="AC14"/>
  <c r="AC34" s="1"/>
  <c r="AC36" s="1"/>
  <c r="AB14"/>
  <c r="AB34" s="1"/>
  <c r="AB36" s="1"/>
  <c r="AA14"/>
  <c r="AA34" s="1"/>
  <c r="AA36" s="1"/>
  <c r="Z14"/>
  <c r="Z34" s="1"/>
  <c r="Z36" s="1"/>
  <c r="AR33"/>
  <c r="AQ33"/>
  <c r="AP33"/>
  <c r="AO33"/>
  <c r="AN33"/>
  <c r="AM33"/>
  <c r="AL33"/>
  <c r="AK33"/>
  <c r="AJ33"/>
  <c r="AI33"/>
  <c r="AR32"/>
  <c r="AQ32"/>
  <c r="AP32"/>
  <c r="AO32"/>
  <c r="AN32"/>
  <c r="AM32"/>
  <c r="AL32"/>
  <c r="AK32"/>
  <c r="AJ32"/>
  <c r="AI32"/>
  <c r="AR31"/>
  <c r="AQ31"/>
  <c r="AP31"/>
  <c r="AO31"/>
  <c r="AN31"/>
  <c r="AM31"/>
  <c r="AL31"/>
  <c r="AK31"/>
  <c r="AJ31"/>
  <c r="AI31"/>
  <c r="AR30"/>
  <c r="AQ30"/>
  <c r="AP30"/>
  <c r="AO30"/>
  <c r="AN30"/>
  <c r="AM30"/>
  <c r="AL30"/>
  <c r="AK30"/>
  <c r="AJ30"/>
  <c r="AI30"/>
  <c r="AR29"/>
  <c r="AQ29"/>
  <c r="AP29"/>
  <c r="AO29"/>
  <c r="AN29"/>
  <c r="AM29"/>
  <c r="AL29"/>
  <c r="AK29"/>
  <c r="AJ29"/>
  <c r="AI29"/>
  <c r="AR28"/>
  <c r="AQ28"/>
  <c r="AP28"/>
  <c r="AO28"/>
  <c r="AN28"/>
  <c r="AM28"/>
  <c r="AL28"/>
  <c r="AK28"/>
  <c r="AJ28"/>
  <c r="AI28"/>
  <c r="AR27"/>
  <c r="AQ27"/>
  <c r="AP27"/>
  <c r="AO27"/>
  <c r="AN27"/>
  <c r="AM27"/>
  <c r="AL27"/>
  <c r="AK27"/>
  <c r="AJ27"/>
  <c r="AI27"/>
  <c r="AR26"/>
  <c r="AQ26"/>
  <c r="AP26"/>
  <c r="AO26"/>
  <c r="AN26"/>
  <c r="AM26"/>
  <c r="AL26"/>
  <c r="AK26"/>
  <c r="AJ26"/>
  <c r="AI26"/>
  <c r="AR25"/>
  <c r="AQ25"/>
  <c r="AP25"/>
  <c r="AO25"/>
  <c r="AN25"/>
  <c r="AM25"/>
  <c r="AL25"/>
  <c r="AK25"/>
  <c r="AJ25"/>
  <c r="AI25"/>
  <c r="AR24"/>
  <c r="AQ24"/>
  <c r="AP24"/>
  <c r="AO24"/>
  <c r="AN24"/>
  <c r="AM24"/>
  <c r="AL24"/>
  <c r="AK24"/>
  <c r="AJ24"/>
  <c r="AI24"/>
  <c r="AR23"/>
  <c r="AQ23"/>
  <c r="AP23"/>
  <c r="AO23"/>
  <c r="AN23"/>
  <c r="AM23"/>
  <c r="AL23"/>
  <c r="AK23"/>
  <c r="AJ23"/>
  <c r="AI23"/>
  <c r="AR22"/>
  <c r="AQ22"/>
  <c r="AP22"/>
  <c r="AO22"/>
  <c r="AN22"/>
  <c r="AM22"/>
  <c r="AL22"/>
  <c r="AK22"/>
  <c r="AJ22"/>
  <c r="AI22"/>
  <c r="AR21"/>
  <c r="AQ21"/>
  <c r="AP21"/>
  <c r="AO21"/>
  <c r="AN21"/>
  <c r="AM21"/>
  <c r="AL21"/>
  <c r="AK21"/>
  <c r="AJ21"/>
  <c r="AI21"/>
  <c r="AR20"/>
  <c r="AQ20"/>
  <c r="AP20"/>
  <c r="AO20"/>
  <c r="AN20"/>
  <c r="AM20"/>
  <c r="AL20"/>
  <c r="AK20"/>
  <c r="AJ20"/>
  <c r="AI20"/>
  <c r="AR19"/>
  <c r="AQ19"/>
  <c r="AP19"/>
  <c r="AO19"/>
  <c r="AN19"/>
  <c r="AM19"/>
  <c r="AL19"/>
  <c r="AK19"/>
  <c r="AJ19"/>
  <c r="AI19"/>
  <c r="AR18"/>
  <c r="AQ18"/>
  <c r="AP18"/>
  <c r="AO18"/>
  <c r="AN18"/>
  <c r="AM18"/>
  <c r="AL18"/>
  <c r="AK18"/>
  <c r="AJ18"/>
  <c r="AI18"/>
  <c r="AR17"/>
  <c r="AQ17"/>
  <c r="AP17"/>
  <c r="AO17"/>
  <c r="AN17"/>
  <c r="AM17"/>
  <c r="AL17"/>
  <c r="AK17"/>
  <c r="AJ17"/>
  <c r="AI17"/>
  <c r="AR16"/>
  <c r="AQ16"/>
  <c r="AP16"/>
  <c r="AO16"/>
  <c r="AN16"/>
  <c r="AM16"/>
  <c r="AL16"/>
  <c r="AK16"/>
  <c r="AJ16"/>
  <c r="AI16"/>
  <c r="AR15"/>
  <c r="AQ15"/>
  <c r="AP15"/>
  <c r="AO15"/>
  <c r="AN15"/>
  <c r="AM15"/>
  <c r="AL15"/>
  <c r="AK15"/>
  <c r="AJ15"/>
  <c r="AI15"/>
  <c r="AR14"/>
  <c r="AR34" s="1"/>
  <c r="AR36" s="1"/>
  <c r="AQ14"/>
  <c r="AQ34" s="1"/>
  <c r="AQ36" s="1"/>
  <c r="AP14"/>
  <c r="AP34" s="1"/>
  <c r="AP36" s="1"/>
  <c r="AO14"/>
  <c r="AO34" s="1"/>
  <c r="AO36" s="1"/>
  <c r="AN14"/>
  <c r="AN34" s="1"/>
  <c r="AN36" s="1"/>
  <c r="AM14"/>
  <c r="AM34" s="1"/>
  <c r="AM36" s="1"/>
  <c r="AL14"/>
  <c r="AL34" s="1"/>
  <c r="AL36" s="1"/>
  <c r="AK14"/>
  <c r="AK34" s="1"/>
  <c r="AK36" s="1"/>
  <c r="AJ14"/>
  <c r="AJ34" s="1"/>
  <c r="AJ36" s="1"/>
  <c r="AI14"/>
  <c r="AI34" s="1"/>
  <c r="AI36" s="1"/>
  <c r="AY33"/>
  <c r="AX33"/>
  <c r="AW33"/>
  <c r="AV33"/>
  <c r="AY32"/>
  <c r="AX32"/>
  <c r="AW32"/>
  <c r="AV32"/>
  <c r="AY31"/>
  <c r="AX31"/>
  <c r="AW31"/>
  <c r="AV31"/>
  <c r="AY30"/>
  <c r="AX30"/>
  <c r="AW30"/>
  <c r="AV30"/>
  <c r="AY29"/>
  <c r="AX29"/>
  <c r="AW29"/>
  <c r="AV29"/>
  <c r="AY28"/>
  <c r="AX28"/>
  <c r="AW28"/>
  <c r="AV28"/>
  <c r="AY27"/>
  <c r="AX27"/>
  <c r="AW27"/>
  <c r="AV27"/>
  <c r="AY26"/>
  <c r="AX26"/>
  <c r="AW26"/>
  <c r="AV26"/>
  <c r="AY25"/>
  <c r="AX25"/>
  <c r="AW25"/>
  <c r="AV25"/>
  <c r="AY24"/>
  <c r="AX24"/>
  <c r="AW24"/>
  <c r="AV24"/>
  <c r="AY23"/>
  <c r="AX23"/>
  <c r="AW23"/>
  <c r="AV23"/>
  <c r="AY22"/>
  <c r="AX22"/>
  <c r="AW22"/>
  <c r="AV22"/>
  <c r="AY21"/>
  <c r="AX21"/>
  <c r="AW21"/>
  <c r="AV21"/>
  <c r="AY20"/>
  <c r="AX20"/>
  <c r="AW20"/>
  <c r="AV20"/>
  <c r="AY19"/>
  <c r="AX19"/>
  <c r="AW19"/>
  <c r="AV19"/>
  <c r="AY18"/>
  <c r="AX18"/>
  <c r="AW18"/>
  <c r="AV18"/>
  <c r="AY17"/>
  <c r="AX17"/>
  <c r="AW17"/>
  <c r="AV17"/>
  <c r="AY16"/>
  <c r="AX16"/>
  <c r="AW16"/>
  <c r="AV16"/>
  <c r="AY15"/>
  <c r="AX15"/>
  <c r="AW15"/>
  <c r="AV15"/>
  <c r="AY14"/>
  <c r="AY34" s="1"/>
  <c r="AY36" s="1"/>
  <c r="AX14"/>
  <c r="AX34" s="1"/>
  <c r="AX36" s="1"/>
  <c r="AW14"/>
  <c r="AW34" s="1"/>
  <c r="AW36" s="1"/>
  <c r="AV14"/>
  <c r="AV34" s="1"/>
  <c r="AV36" s="1"/>
  <c r="BM33"/>
  <c r="BL33"/>
  <c r="BK33"/>
  <c r="BJ33"/>
  <c r="BM32"/>
  <c r="BL32"/>
  <c r="BK32"/>
  <c r="BJ32"/>
  <c r="BM31"/>
  <c r="BL31"/>
  <c r="BK31"/>
  <c r="BJ31"/>
  <c r="BM30"/>
  <c r="BL30"/>
  <c r="BK30"/>
  <c r="BJ30"/>
  <c r="BM29"/>
  <c r="BL29"/>
  <c r="BK29"/>
  <c r="BJ29"/>
  <c r="BM28"/>
  <c r="BL28"/>
  <c r="BK28"/>
  <c r="BJ28"/>
  <c r="BM27"/>
  <c r="BL27"/>
  <c r="BK27"/>
  <c r="BJ27"/>
  <c r="BM26"/>
  <c r="BL26"/>
  <c r="BK26"/>
  <c r="BJ26"/>
  <c r="BM25"/>
  <c r="BL25"/>
  <c r="BK25"/>
  <c r="BJ25"/>
  <c r="BM24"/>
  <c r="BL24"/>
  <c r="BK24"/>
  <c r="BJ24"/>
  <c r="BM23"/>
  <c r="BL23"/>
  <c r="BK23"/>
  <c r="BJ23"/>
  <c r="BM22"/>
  <c r="BL22"/>
  <c r="BK22"/>
  <c r="BJ22"/>
  <c r="BM21"/>
  <c r="BL21"/>
  <c r="BK21"/>
  <c r="BJ21"/>
  <c r="BM20"/>
  <c r="BL20"/>
  <c r="BK20"/>
  <c r="BJ20"/>
  <c r="BM19"/>
  <c r="BL19"/>
  <c r="BK19"/>
  <c r="BJ19"/>
  <c r="BM18"/>
  <c r="BL18"/>
  <c r="BK18"/>
  <c r="BJ18"/>
  <c r="BM17"/>
  <c r="BL17"/>
  <c r="BK17"/>
  <c r="BJ17"/>
  <c r="BM16"/>
  <c r="BL16"/>
  <c r="BK16"/>
  <c r="BJ16"/>
  <c r="BM15"/>
  <c r="BL15"/>
  <c r="BK15"/>
  <c r="BJ15"/>
  <c r="BM14"/>
  <c r="BM34" s="1"/>
  <c r="BM36" s="1"/>
  <c r="BL14"/>
  <c r="BL34" s="1"/>
  <c r="BL36" s="1"/>
  <c r="BK14"/>
  <c r="BK34" s="1"/>
  <c r="BK36" s="1"/>
  <c r="BJ14"/>
  <c r="BJ34" s="1"/>
  <c r="BJ36" s="1"/>
  <c r="BI33"/>
  <c r="BH33"/>
  <c r="BG33"/>
  <c r="BF33"/>
  <c r="BI32"/>
  <c r="BH32"/>
  <c r="BG32"/>
  <c r="BF32"/>
  <c r="BI31"/>
  <c r="BH31"/>
  <c r="BG31"/>
  <c r="BF31"/>
  <c r="BI30"/>
  <c r="BH30"/>
  <c r="BG30"/>
  <c r="BF30"/>
  <c r="BI29"/>
  <c r="BH29"/>
  <c r="BG29"/>
  <c r="BF29"/>
  <c r="BI28"/>
  <c r="BH28"/>
  <c r="BG28"/>
  <c r="BF28"/>
  <c r="BI27"/>
  <c r="BH27"/>
  <c r="BG27"/>
  <c r="BF27"/>
  <c r="BI26"/>
  <c r="BH26"/>
  <c r="BG26"/>
  <c r="BF26"/>
  <c r="BI25"/>
  <c r="BH25"/>
  <c r="BG25"/>
  <c r="BF25"/>
  <c r="BI24"/>
  <c r="BH24"/>
  <c r="BG24"/>
  <c r="BF24"/>
  <c r="BI23"/>
  <c r="BH23"/>
  <c r="BG23"/>
  <c r="BF23"/>
  <c r="BI22"/>
  <c r="BH22"/>
  <c r="BG22"/>
  <c r="BF22"/>
  <c r="BI21"/>
  <c r="BH21"/>
  <c r="BG21"/>
  <c r="BF21"/>
  <c r="BI20"/>
  <c r="BH20"/>
  <c r="BG20"/>
  <c r="BF20"/>
  <c r="BI19"/>
  <c r="BH19"/>
  <c r="BG19"/>
  <c r="BF19"/>
  <c r="BI18"/>
  <c r="BH18"/>
  <c r="BG18"/>
  <c r="BF18"/>
  <c r="BI17"/>
  <c r="BH17"/>
  <c r="BG17"/>
  <c r="BF17"/>
  <c r="BI16"/>
  <c r="BH16"/>
  <c r="BG16"/>
  <c r="BF16"/>
  <c r="BI15"/>
  <c r="BH15"/>
  <c r="BG15"/>
  <c r="BF15"/>
  <c r="BI14"/>
  <c r="BI34" s="1"/>
  <c r="BI36" s="1"/>
  <c r="BH14"/>
  <c r="BH34" s="1"/>
  <c r="BH36" s="1"/>
  <c r="BG14"/>
  <c r="BG34" s="1"/>
  <c r="BG36" s="1"/>
  <c r="BF14"/>
  <c r="BF34" s="1"/>
  <c r="BF36" s="1"/>
  <c r="BE33"/>
  <c r="BD33"/>
  <c r="BE32"/>
  <c r="BD32"/>
  <c r="BE31"/>
  <c r="BD31"/>
  <c r="BE30"/>
  <c r="BD30"/>
  <c r="BE29"/>
  <c r="BD29"/>
  <c r="BD28" s="1"/>
  <c r="BE28"/>
  <c r="BE27"/>
  <c r="BD27"/>
  <c r="BE26"/>
  <c r="BD26"/>
  <c r="BE25"/>
  <c r="BD25"/>
  <c r="BE24"/>
  <c r="BD24"/>
  <c r="BE23"/>
  <c r="BD23"/>
  <c r="BD22" s="1"/>
  <c r="BE22"/>
  <c r="BE21"/>
  <c r="BD21"/>
  <c r="BE20"/>
  <c r="BD20"/>
  <c r="BE19"/>
  <c r="BD19"/>
  <c r="BE18"/>
  <c r="BD18"/>
  <c r="BE17"/>
  <c r="BD17"/>
  <c r="BE16"/>
  <c r="BD16"/>
  <c r="BE15"/>
  <c r="BD15"/>
  <c r="BD14" s="1"/>
  <c r="BD34" s="1"/>
  <c r="BD36" s="1"/>
  <c r="BE14"/>
  <c r="BE34" s="1"/>
  <c r="BE36" s="1"/>
  <c r="BC33"/>
  <c r="BC32"/>
  <c r="BC31"/>
  <c r="BC30"/>
  <c r="BC29"/>
  <c r="BC27"/>
  <c r="BC26"/>
  <c r="BC25"/>
  <c r="BC24"/>
  <c r="BC23"/>
  <c r="BC21"/>
  <c r="BC20"/>
  <c r="BC19"/>
  <c r="BC18"/>
  <c r="BC17"/>
  <c r="BC16"/>
  <c r="BC15"/>
  <c r="AU33"/>
  <c r="AT33"/>
  <c r="AU32"/>
  <c r="AT32"/>
  <c r="AU31"/>
  <c r="AT31"/>
  <c r="AU30"/>
  <c r="AT30"/>
  <c r="AU29"/>
  <c r="AT29"/>
  <c r="AT28" s="1"/>
  <c r="AU28"/>
  <c r="AU27"/>
  <c r="AT27"/>
  <c r="AU26"/>
  <c r="AT26"/>
  <c r="AU25"/>
  <c r="AT25"/>
  <c r="AU24"/>
  <c r="AT24"/>
  <c r="AU23"/>
  <c r="AT23"/>
  <c r="AT22" s="1"/>
  <c r="AU21"/>
  <c r="AT21"/>
  <c r="AU20"/>
  <c r="AT20"/>
  <c r="AU19"/>
  <c r="AT19"/>
  <c r="AU18"/>
  <c r="AT18"/>
  <c r="AU17"/>
  <c r="AT17"/>
  <c r="AU16"/>
  <c r="AT16"/>
  <c r="AU15"/>
  <c r="AT15"/>
  <c r="BC22" l="1"/>
  <c r="AT14"/>
  <c r="AT34" s="1"/>
  <c r="AT36" s="1"/>
  <c r="AU22"/>
  <c r="AU14"/>
  <c r="AU34"/>
  <c r="AU36" s="1"/>
  <c r="BC14"/>
  <c r="BC28"/>
  <c r="BC34" s="1"/>
  <c r="BC36" s="1"/>
  <c r="BB31"/>
  <c r="BB27"/>
  <c r="BB33"/>
  <c r="BB32"/>
  <c r="BB30"/>
  <c r="BB29"/>
  <c r="BB18"/>
  <c r="BB17"/>
  <c r="BB16"/>
  <c r="BB15"/>
  <c r="BB26"/>
  <c r="BB25"/>
  <c r="BB24"/>
  <c r="BB23"/>
  <c r="BB21"/>
  <c r="BB20"/>
  <c r="BB19"/>
  <c r="Q33"/>
  <c r="R33"/>
  <c r="S33"/>
  <c r="T33"/>
  <c r="U33"/>
  <c r="V33"/>
  <c r="W33"/>
  <c r="X33"/>
  <c r="Y33"/>
  <c r="AS33"/>
  <c r="P33"/>
  <c r="Q32"/>
  <c r="R32"/>
  <c r="S32"/>
  <c r="T32"/>
  <c r="U32"/>
  <c r="V32"/>
  <c r="W32"/>
  <c r="X32"/>
  <c r="Y32"/>
  <c r="AS32"/>
  <c r="P32"/>
  <c r="Q31"/>
  <c r="R31"/>
  <c r="S31"/>
  <c r="T31"/>
  <c r="U31"/>
  <c r="V31"/>
  <c r="W31"/>
  <c r="X31"/>
  <c r="Y31"/>
  <c r="AS31"/>
  <c r="P31"/>
  <c r="Q30"/>
  <c r="R30"/>
  <c r="S30"/>
  <c r="T30"/>
  <c r="U30"/>
  <c r="V30"/>
  <c r="W30"/>
  <c r="X30"/>
  <c r="Y30"/>
  <c r="AS30"/>
  <c r="P30"/>
  <c r="Q29"/>
  <c r="R29"/>
  <c r="S29"/>
  <c r="T29"/>
  <c r="U29"/>
  <c r="V29"/>
  <c r="W29"/>
  <c r="X29"/>
  <c r="Y29"/>
  <c r="AS29"/>
  <c r="P29"/>
  <c r="Q27"/>
  <c r="R27"/>
  <c r="S27"/>
  <c r="T27"/>
  <c r="U27"/>
  <c r="V27"/>
  <c r="W27"/>
  <c r="X27"/>
  <c r="Y27"/>
  <c r="AS27"/>
  <c r="P27"/>
  <c r="Q26"/>
  <c r="R26"/>
  <c r="S26"/>
  <c r="T26"/>
  <c r="U26"/>
  <c r="V26"/>
  <c r="W26"/>
  <c r="X26"/>
  <c r="Y26"/>
  <c r="AS26"/>
  <c r="P26"/>
  <c r="Q25"/>
  <c r="R25"/>
  <c r="S25"/>
  <c r="T25"/>
  <c r="U25"/>
  <c r="V25"/>
  <c r="W25"/>
  <c r="X25"/>
  <c r="Y25"/>
  <c r="AS25"/>
  <c r="P25"/>
  <c r="Q24"/>
  <c r="R24"/>
  <c r="S24"/>
  <c r="T24"/>
  <c r="U24"/>
  <c r="V24"/>
  <c r="W24"/>
  <c r="X24"/>
  <c r="Y24"/>
  <c r="AS24"/>
  <c r="P24"/>
  <c r="Q23"/>
  <c r="R23"/>
  <c r="S23"/>
  <c r="T23"/>
  <c r="U23"/>
  <c r="V23"/>
  <c r="W23"/>
  <c r="X23"/>
  <c r="Y23"/>
  <c r="AS23"/>
  <c r="AS22" s="1"/>
  <c r="P23"/>
  <c r="Q21"/>
  <c r="R21"/>
  <c r="S21"/>
  <c r="T21"/>
  <c r="U21"/>
  <c r="V21"/>
  <c r="W21"/>
  <c r="X21"/>
  <c r="Y21"/>
  <c r="AS21"/>
  <c r="P21"/>
  <c r="Q20"/>
  <c r="R20"/>
  <c r="S20"/>
  <c r="T20"/>
  <c r="U20"/>
  <c r="V20"/>
  <c r="W20"/>
  <c r="X20"/>
  <c r="Y20"/>
  <c r="AS20"/>
  <c r="P20"/>
  <c r="Q19"/>
  <c r="R19"/>
  <c r="S19"/>
  <c r="T19"/>
  <c r="U19"/>
  <c r="V19"/>
  <c r="W19"/>
  <c r="X19"/>
  <c r="Y19"/>
  <c r="AS19"/>
  <c r="P19"/>
  <c r="Q18"/>
  <c r="R18"/>
  <c r="S18"/>
  <c r="T18"/>
  <c r="U18"/>
  <c r="V18"/>
  <c r="W18"/>
  <c r="X18"/>
  <c r="Y18"/>
  <c r="AS18"/>
  <c r="P18"/>
  <c r="Q17"/>
  <c r="R17"/>
  <c r="S17"/>
  <c r="T17"/>
  <c r="U17"/>
  <c r="V17"/>
  <c r="W17"/>
  <c r="X17"/>
  <c r="Y17"/>
  <c r="AS17"/>
  <c r="P17"/>
  <c r="Q16"/>
  <c r="R16"/>
  <c r="S16"/>
  <c r="T16"/>
  <c r="U16"/>
  <c r="V16"/>
  <c r="W16"/>
  <c r="X16"/>
  <c r="Y16"/>
  <c r="AS16"/>
  <c r="P16"/>
  <c r="Q15"/>
  <c r="R15"/>
  <c r="S15"/>
  <c r="T15"/>
  <c r="U15"/>
  <c r="V15"/>
  <c r="W15"/>
  <c r="W14" s="1"/>
  <c r="X15"/>
  <c r="Y15"/>
  <c r="Y14" s="1"/>
  <c r="AS15"/>
  <c r="P15"/>
  <c r="P14" s="1"/>
  <c r="M33"/>
  <c r="M32"/>
  <c r="M31"/>
  <c r="M30"/>
  <c r="M29"/>
  <c r="M27"/>
  <c r="M26"/>
  <c r="M25"/>
  <c r="M24"/>
  <c r="M23"/>
  <c r="M21"/>
  <c r="M20"/>
  <c r="M19"/>
  <c r="M18"/>
  <c r="M17"/>
  <c r="M16"/>
  <c r="M15"/>
  <c r="M9"/>
  <c r="L9"/>
  <c r="K9"/>
  <c r="J9"/>
  <c r="J33"/>
  <c r="K33"/>
  <c r="L33"/>
  <c r="J32"/>
  <c r="K32"/>
  <c r="L32"/>
  <c r="J31"/>
  <c r="K31"/>
  <c r="L31"/>
  <c r="J30"/>
  <c r="K30"/>
  <c r="L30"/>
  <c r="J29"/>
  <c r="K29"/>
  <c r="L29"/>
  <c r="J27"/>
  <c r="K27"/>
  <c r="L27"/>
  <c r="J26"/>
  <c r="K26"/>
  <c r="L26"/>
  <c r="J25"/>
  <c r="K25"/>
  <c r="L25"/>
  <c r="J24"/>
  <c r="K24"/>
  <c r="L24"/>
  <c r="J23"/>
  <c r="K23"/>
  <c r="L23"/>
  <c r="J21"/>
  <c r="K21"/>
  <c r="L21"/>
  <c r="J20"/>
  <c r="K20"/>
  <c r="L20"/>
  <c r="J19"/>
  <c r="K19"/>
  <c r="L19"/>
  <c r="J18"/>
  <c r="K18"/>
  <c r="L18"/>
  <c r="J17"/>
  <c r="K17"/>
  <c r="L17"/>
  <c r="J16"/>
  <c r="K16"/>
  <c r="L16"/>
  <c r="I33"/>
  <c r="I32"/>
  <c r="I31"/>
  <c r="I30"/>
  <c r="I29"/>
  <c r="I27"/>
  <c r="I26"/>
  <c r="I25"/>
  <c r="I24"/>
  <c r="I23"/>
  <c r="I21"/>
  <c r="I20"/>
  <c r="I19"/>
  <c r="I18"/>
  <c r="I17"/>
  <c r="I16"/>
  <c r="J15"/>
  <c r="K15"/>
  <c r="L15"/>
  <c r="I15"/>
  <c r="I9"/>
  <c r="BB28" l="1"/>
  <c r="X22"/>
  <c r="M14"/>
  <c r="M28"/>
  <c r="BB14"/>
  <c r="V22"/>
  <c r="T22"/>
  <c r="R22"/>
  <c r="P28"/>
  <c r="Y28"/>
  <c r="BB22"/>
  <c r="BB34" s="1"/>
  <c r="BB36" s="1"/>
  <c r="W28"/>
  <c r="U28"/>
  <c r="S28"/>
  <c r="AS14"/>
  <c r="X14"/>
  <c r="V14"/>
  <c r="T14"/>
  <c r="R14"/>
  <c r="P22"/>
  <c r="P34" s="1"/>
  <c r="P36" s="1"/>
  <c r="Y22"/>
  <c r="Y34" s="1"/>
  <c r="Y36" s="1"/>
  <c r="W22"/>
  <c r="W34" s="1"/>
  <c r="W36" s="1"/>
  <c r="U22"/>
  <c r="S22"/>
  <c r="Q22"/>
  <c r="AS28"/>
  <c r="X28"/>
  <c r="V28"/>
  <c r="T28"/>
  <c r="R28"/>
  <c r="L14"/>
  <c r="J14"/>
  <c r="M22"/>
  <c r="U14"/>
  <c r="U34" s="1"/>
  <c r="U36" s="1"/>
  <c r="S14"/>
  <c r="S34" s="1"/>
  <c r="S36" s="1"/>
  <c r="Q14"/>
  <c r="Q28"/>
  <c r="K22"/>
  <c r="L28"/>
  <c r="J28"/>
  <c r="K14"/>
  <c r="L22"/>
  <c r="J22"/>
  <c r="K28"/>
  <c r="H31"/>
  <c r="H14"/>
  <c r="H29"/>
  <c r="H26"/>
  <c r="H27"/>
  <c r="M34" l="1"/>
  <c r="M36" s="1"/>
  <c r="Q34"/>
  <c r="Q36" s="1"/>
  <c r="K34"/>
  <c r="K36" s="1"/>
  <c r="J34"/>
  <c r="J36" s="1"/>
  <c r="T34"/>
  <c r="T36" s="1"/>
  <c r="X34"/>
  <c r="X36" s="1"/>
  <c r="L34"/>
  <c r="L36" s="1"/>
  <c r="R34"/>
  <c r="R36" s="1"/>
  <c r="V34"/>
  <c r="V36" s="1"/>
  <c r="AS34"/>
  <c r="AS36" s="1"/>
  <c r="I22"/>
  <c r="H28"/>
  <c r="H22"/>
  <c r="H9"/>
  <c r="H36" l="1"/>
  <c r="I28"/>
  <c r="I14" l="1"/>
  <c r="I34" s="1"/>
  <c r="BO34" s="1"/>
  <c r="BP34" s="1"/>
  <c r="I36" l="1"/>
</calcChain>
</file>

<file path=xl/sharedStrings.xml><?xml version="1.0" encoding="utf-8"?>
<sst xmlns="http://schemas.openxmlformats.org/spreadsheetml/2006/main" count="270" uniqueCount="157">
  <si>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</si>
  <si>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</si>
  <si>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</si>
  <si>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</si>
  <si>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</si>
  <si>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</si>
  <si>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</si>
  <si>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</si>
  <si>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</si>
  <si>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</si>
  <si>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</si>
  <si>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</si>
  <si>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</si>
  <si>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</si>
  <si>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</si>
  <si>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</si>
  <si>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</si>
  <si>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</si>
  <si>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</si>
  <si>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</si>
  <si>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</si>
  <si>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</si>
  <si>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</si>
  <si>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</si>
  <si>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</si>
  <si>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</si>
  <si>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</si>
  <si>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</si>
  <si>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</si>
  <si>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</si>
  <si>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</si>
  <si>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</si>
  <si>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</si>
  <si>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</si>
  <si>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</si>
  <si>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</si>
  <si>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</si>
  <si>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</si>
  <si>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</si>
  <si>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</si>
  <si>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</si>
  <si>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</si>
  <si>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</si>
  <si>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</si>
  <si>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</si>
  <si>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</si>
  <si>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</si>
  <si>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</si>
  <si>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</si>
  <si>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</si>
  <si>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</si>
  <si>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</si>
  <si>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</si>
  <si>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</si>
  <si>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Приложение №2</t>
  </si>
  <si>
    <t>к извещению и документации</t>
  </si>
  <si>
    <t xml:space="preserve"> о проведении открытого конкурса</t>
  </si>
  <si>
    <t>Жилой район      Исакогорский и Цигломенский     территориальный округ</t>
  </si>
  <si>
    <t>27</t>
  </si>
  <si>
    <t>31</t>
  </si>
  <si>
    <t>42</t>
  </si>
  <si>
    <t>44</t>
  </si>
  <si>
    <t>2</t>
  </si>
  <si>
    <t>3</t>
  </si>
  <si>
    <t>4</t>
  </si>
  <si>
    <t>5</t>
  </si>
  <si>
    <t>6</t>
  </si>
  <si>
    <t>7</t>
  </si>
  <si>
    <t>29</t>
  </si>
  <si>
    <t>БАССЕЙНАЯ ул.</t>
  </si>
  <si>
    <t>ПАВЛА ОРЛОВА ул.</t>
  </si>
  <si>
    <t>2, К 1</t>
  </si>
  <si>
    <t>ДЕЖНЕВЦЕВ ул.</t>
  </si>
  <si>
    <t>КОЧУРИНСКАЯ ул.</t>
  </si>
  <si>
    <t>НОВЫЙ пр.</t>
  </si>
  <si>
    <t>ВТОРАЯ УЛИЦА ул.</t>
  </si>
  <si>
    <t>9</t>
  </si>
  <si>
    <t>13, К 5</t>
  </si>
  <si>
    <t>14, К 2</t>
  </si>
  <si>
    <t>14, К 3</t>
  </si>
  <si>
    <t>14, К 6</t>
  </si>
  <si>
    <t>14, К 7</t>
  </si>
  <si>
    <t>18</t>
  </si>
  <si>
    <t>19</t>
  </si>
  <si>
    <t>20</t>
  </si>
  <si>
    <t>21</t>
  </si>
  <si>
    <t>22</t>
  </si>
  <si>
    <t>29, К 2</t>
  </si>
  <si>
    <t>30</t>
  </si>
  <si>
    <t>46</t>
  </si>
  <si>
    <t>48</t>
  </si>
  <si>
    <t>11</t>
  </si>
  <si>
    <t>13</t>
  </si>
  <si>
    <t>15</t>
  </si>
  <si>
    <t>17</t>
  </si>
  <si>
    <t>25</t>
  </si>
  <si>
    <t>10</t>
  </si>
  <si>
    <t>3, к1</t>
  </si>
  <si>
    <t>СЕВЕРНЫЙ пр.</t>
  </si>
  <si>
    <t>14, К 4</t>
  </si>
  <si>
    <t>14, К 5</t>
  </si>
  <si>
    <t>23</t>
  </si>
  <si>
    <t>12</t>
  </si>
  <si>
    <t>26, К1</t>
  </si>
  <si>
    <t>32, К 3</t>
  </si>
  <si>
    <t>617,6</t>
  </si>
  <si>
    <t>706</t>
  </si>
  <si>
    <t>709</t>
  </si>
  <si>
    <t>855,4</t>
  </si>
  <si>
    <t>634,9</t>
  </si>
  <si>
    <t>696,7</t>
  </si>
  <si>
    <t>550,8</t>
  </si>
  <si>
    <t>556,6</t>
  </si>
  <si>
    <t>409,4</t>
  </si>
  <si>
    <t>668,8</t>
  </si>
  <si>
    <t>572,6</t>
  </si>
  <si>
    <t>502,3</t>
  </si>
  <si>
    <t>161,4</t>
  </si>
  <si>
    <t>690,3</t>
  </si>
  <si>
    <t>285,7</t>
  </si>
  <si>
    <t>288,3</t>
  </si>
  <si>
    <t>291,8</t>
  </si>
  <si>
    <t>293,6</t>
  </si>
  <si>
    <t>289,5</t>
  </si>
  <si>
    <t>161,6</t>
  </si>
  <si>
    <t>93,7</t>
  </si>
  <si>
    <t>508,2</t>
  </si>
  <si>
    <t>702,9</t>
  </si>
  <si>
    <t>471,6</t>
  </si>
  <si>
    <t>711</t>
  </si>
  <si>
    <t>597,3</t>
  </si>
  <si>
    <t>584,7</t>
  </si>
  <si>
    <t>577,6</t>
  </si>
  <si>
    <t>522</t>
  </si>
  <si>
    <t>522,5</t>
  </si>
  <si>
    <t>517</t>
  </si>
  <si>
    <t>528,9</t>
  </si>
  <si>
    <t>523,4</t>
  </si>
  <si>
    <t>450</t>
  </si>
  <si>
    <t>450,6</t>
  </si>
  <si>
    <t>701,1</t>
  </si>
  <si>
    <t>520,9</t>
  </si>
  <si>
    <t>517,5</t>
  </si>
  <si>
    <t>512,7</t>
  </si>
  <si>
    <t>403,6</t>
  </si>
  <si>
    <t>724,6</t>
  </si>
  <si>
    <t>397,1</t>
  </si>
  <si>
    <t>534,1</t>
  </si>
  <si>
    <t>534,5</t>
  </si>
  <si>
    <t>461</t>
  </si>
  <si>
    <t>468,4</t>
  </si>
  <si>
    <t>525,4</t>
  </si>
  <si>
    <t>75,1</t>
  </si>
  <si>
    <t>738,6</t>
  </si>
  <si>
    <t>512,1</t>
  </si>
  <si>
    <t>394,6</t>
  </si>
  <si>
    <t>Лот № 4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</si>
</sst>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8" fillId="2" borderId="7" xfId="0" applyNumberFormat="1" applyFont="1" applyFill="1" applyBorder="1" applyAlignment="1">
      <alignment vertical="center"/>
    </xf>
    <xf numFmtId="0" fontId="4" fillId="2" borderId="8" xfId="0" applyFont="1" applyFill="1" applyBorder="1" applyAlignment="1"/>
    <xf numFmtId="4" fontId="8" fillId="2" borderId="8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2" fillId="0" borderId="0" xfId="0" applyNumberFormat="1" applyFont="1" applyAlignment="1"/>
    <xf numFmtId="4" fontId="11" fillId="2" borderId="1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left" wrapText="1"/>
    </xf>
    <xf numFmtId="49" fontId="12" fillId="2" borderId="12" xfId="0" applyNumberFormat="1" applyFont="1" applyFill="1" applyBorder="1" applyAlignment="1">
      <alignment horizontal="left" wrapText="1"/>
    </xf>
    <xf numFmtId="0" fontId="4" fillId="2" borderId="9" xfId="0" applyFont="1" applyFill="1" applyBorder="1" applyAlignment="1"/>
    <xf numFmtId="4" fontId="8" fillId="2" borderId="7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49" fontId="12" fillId="2" borderId="14" xfId="0" applyNumberFormat="1" applyFont="1" applyFill="1" applyBorder="1" applyAlignment="1">
      <alignment horizontal="left" wrapText="1"/>
    </xf>
    <xf numFmtId="49" fontId="12" fillId="2" borderId="1" xfId="0" applyNumberFormat="1" applyFont="1" applyFill="1" applyBorder="1" applyAlignment="1">
      <alignment horizontal="left" wrapText="1"/>
    </xf>
    <xf numFmtId="4" fontId="8" fillId="2" borderId="13" xfId="0" applyNumberFormat="1" applyFont="1" applyFill="1" applyBorder="1" applyAlignment="1">
      <alignment horizontal="center" vertical="top"/>
    </xf>
    <xf numFmtId="4" fontId="4" fillId="2" borderId="13" xfId="0" applyNumberFormat="1" applyFont="1" applyFill="1" applyBorder="1" applyAlignment="1">
      <alignment horizontal="center" vertical="top"/>
    </xf>
    <xf numFmtId="4" fontId="10" fillId="2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top"/>
    </xf>
    <xf numFmtId="4" fontId="4" fillId="2" borderId="13" xfId="0" applyNumberFormat="1" applyFont="1" applyFill="1" applyBorder="1" applyAlignment="1">
      <alignment horizontal="left" vertical="top"/>
    </xf>
    <xf numFmtId="4" fontId="4" fillId="2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4" fontId="8" fillId="2" borderId="13" xfId="0" applyNumberFormat="1" applyFont="1" applyFill="1" applyBorder="1" applyAlignment="1">
      <alignment horizontal="center" vertical="top" wrapText="1"/>
    </xf>
    <xf numFmtId="4" fontId="4" fillId="2" borderId="13" xfId="0" applyNumberFormat="1" applyFont="1" applyFill="1" applyBorder="1" applyAlignment="1">
      <alignment horizontal="left" vertical="top" wrapText="1"/>
    </xf>
    <xf numFmtId="4" fontId="4" fillId="2" borderId="13" xfId="0" applyNumberFormat="1" applyFont="1" applyFill="1" applyBorder="1" applyAlignment="1">
      <alignment horizontal="center" vertical="top" wrapText="1"/>
    </xf>
    <xf numFmtId="4" fontId="9" fillId="2" borderId="13" xfId="0" applyNumberFormat="1" applyFont="1" applyFill="1" applyBorder="1" applyAlignment="1">
      <alignment horizontal="center" vertical="top" wrapText="1"/>
    </xf>
    <xf numFmtId="4" fontId="4" fillId="2" borderId="13" xfId="0" applyNumberFormat="1" applyFont="1" applyFill="1" applyBorder="1" applyAlignment="1">
      <alignment horizontal="center" wrapText="1"/>
    </xf>
    <xf numFmtId="4" fontId="9" fillId="2" borderId="13" xfId="0" applyNumberFormat="1" applyFont="1" applyFill="1" applyBorder="1" applyAlignment="1">
      <alignment horizontal="center" wrapText="1"/>
    </xf>
    <xf numFmtId="4" fontId="10" fillId="2" borderId="13" xfId="0" applyNumberFormat="1" applyFont="1" applyFill="1" applyBorder="1" applyAlignment="1">
      <alignment horizontal="center" vertical="top"/>
    </xf>
    <xf numFmtId="4" fontId="8" fillId="2" borderId="13" xfId="0" applyNumberFormat="1" applyFont="1" applyFill="1" applyBorder="1" applyAlignment="1">
      <alignment horizontal="left" vertical="top"/>
    </xf>
    <xf numFmtId="4" fontId="8" fillId="2" borderId="13" xfId="0" applyNumberFormat="1" applyFont="1" applyFill="1" applyBorder="1" applyAlignment="1">
      <alignment horizontal="left" vertical="top"/>
    </xf>
    <xf numFmtId="4" fontId="10" fillId="2" borderId="13" xfId="0" applyNumberFormat="1" applyFont="1" applyFill="1" applyBorder="1" applyAlignment="1">
      <alignment horizontal="left" vertical="top"/>
    </xf>
    <xf numFmtId="4" fontId="10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left" wrapText="1"/>
    </xf>
    <xf numFmtId="4" fontId="8" fillId="2" borderId="13" xfId="0" applyNumberFormat="1" applyFont="1" applyFill="1" applyBorder="1" applyAlignment="1">
      <alignment horizontal="left" vertical="center" wrapText="1"/>
    </xf>
    <xf numFmtId="4" fontId="8" fillId="2" borderId="13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42"/>
  <sheetViews>
    <sheetView tabSelected="1" view="pageBreakPreview" topLeftCell="A34" zoomScaleNormal="100" zoomScaleSheetLayoutView="100" workbookViewId="0">
      <selection activeCell="BM9" sqref="BM9:BM36"/>
    </sheetView>
  </sheetViews>
  <sheetFormatPr defaultRowHeight="12.75"/>
  <cols>
    <col min="1" max="5" width="9.140625" style="6"/>
    <col min="6" max="6" width="21.28515625" style="6" customWidth="1"/>
    <col min="7" max="7" width="20.5703125" style="6" customWidth="1"/>
    <col min="8" max="8" width="9.7109375" style="7" bestFit="1" customWidth="1"/>
    <col min="9" max="9" width="9" style="7" customWidth="1"/>
    <col min="10" max="10" width="9.28515625" style="7" customWidth="1"/>
    <col min="11" max="12" width="9" style="7" customWidth="1"/>
    <col min="13" max="13" width="8.42578125" style="7" customWidth="1"/>
    <col min="14" max="14" width="19.42578125" style="6" customWidth="1"/>
    <col min="15" max="15" width="13.28515625" style="7" customWidth="1"/>
    <col min="16" max="18" width="8.7109375" style="7" bestFit="1" customWidth="1"/>
    <col min="19" max="19" width="9.28515625" style="7" customWidth="1"/>
    <col min="20" max="20" width="8.7109375" style="7" bestFit="1" customWidth="1"/>
    <col min="21" max="21" width="9.140625" style="7" customWidth="1"/>
    <col min="22" max="22" width="8.7109375" style="7" bestFit="1" customWidth="1"/>
    <col min="23" max="23" width="8.42578125" style="7" customWidth="1"/>
    <col min="24" max="24" width="8.7109375" style="7" customWidth="1"/>
    <col min="25" max="25" width="8.7109375" style="7" bestFit="1" customWidth="1"/>
    <col min="26" max="27" width="8.7109375" style="9" bestFit="1" customWidth="1"/>
    <col min="28" max="28" width="8.140625" style="9" customWidth="1"/>
    <col min="29" max="29" width="8.7109375" style="9" bestFit="1" customWidth="1"/>
    <col min="30" max="30" width="9.140625" style="9" customWidth="1"/>
    <col min="31" max="31" width="8.7109375" style="9" bestFit="1" customWidth="1"/>
    <col min="32" max="32" width="8.42578125" style="9" customWidth="1"/>
    <col min="33" max="33" width="8.7109375" style="9" customWidth="1"/>
    <col min="34" max="37" width="8.7109375" style="9" bestFit="1" customWidth="1"/>
    <col min="38" max="38" width="8.140625" style="9" customWidth="1"/>
    <col min="39" max="39" width="8.7109375" style="9" bestFit="1" customWidth="1"/>
    <col min="40" max="40" width="9.140625" style="9" customWidth="1"/>
    <col min="41" max="41" width="8.7109375" style="9" bestFit="1" customWidth="1"/>
    <col min="42" max="42" width="8.42578125" style="9" customWidth="1"/>
    <col min="43" max="43" width="8.7109375" style="9" customWidth="1"/>
    <col min="44" max="44" width="8.7109375" style="9" bestFit="1" customWidth="1"/>
    <col min="45" max="45" width="8.5703125" style="6" customWidth="1"/>
    <col min="46" max="46" width="8.7109375" style="9" customWidth="1"/>
    <col min="47" max="50" width="8.7109375" style="9" bestFit="1" customWidth="1"/>
    <col min="51" max="51" width="8.85546875" style="9" customWidth="1"/>
    <col min="52" max="52" width="19.42578125" style="6" customWidth="1"/>
    <col min="53" max="53" width="10.42578125" style="6" bestFit="1" customWidth="1"/>
    <col min="54" max="65" width="9.140625" style="6" customWidth="1"/>
    <col min="66" max="66" width="9.140625" style="1"/>
    <col min="67" max="67" width="11.85546875" style="1" customWidth="1"/>
    <col min="68" max="78" width="9.140625" style="1"/>
  </cols>
  <sheetData>
    <row r="1" spans="1:65" s="1" customFormat="1" ht="16.5" customHeight="1">
      <c r="A1" s="33" t="s">
        <v>25</v>
      </c>
      <c r="B1" s="33"/>
      <c r="C1" s="33"/>
      <c r="D1" s="33"/>
      <c r="E1" s="33"/>
      <c r="F1" s="33"/>
      <c r="G1" s="33"/>
      <c r="H1" s="7"/>
      <c r="I1" s="7"/>
      <c r="J1" s="7"/>
      <c r="K1" s="7"/>
      <c r="L1" s="9" t="s">
        <v>54</v>
      </c>
      <c r="M1" s="7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6"/>
      <c r="AT1" s="3"/>
      <c r="AU1" s="3"/>
      <c r="AV1" s="3"/>
      <c r="AW1" s="3"/>
      <c r="AX1" s="3"/>
      <c r="AY1" s="3"/>
      <c r="AZ1" s="9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65" s="1" customFormat="1" ht="16.5" customHeight="1">
      <c r="A2" s="33" t="s">
        <v>24</v>
      </c>
      <c r="B2" s="33"/>
      <c r="C2" s="33"/>
      <c r="D2" s="33"/>
      <c r="E2" s="33"/>
      <c r="F2" s="33"/>
      <c r="G2" s="33"/>
      <c r="H2" s="7"/>
      <c r="I2" s="11"/>
      <c r="J2" s="7"/>
      <c r="K2" s="9"/>
      <c r="L2" s="9" t="s">
        <v>55</v>
      </c>
      <c r="M2" s="7"/>
      <c r="N2" s="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6"/>
      <c r="AT2" s="4"/>
      <c r="AU2" s="4"/>
      <c r="AV2" s="4"/>
      <c r="AW2" s="4"/>
      <c r="AX2" s="4"/>
      <c r="AY2" s="4"/>
      <c r="AZ2" s="9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65" s="1" customFormat="1" ht="16.5" customHeight="1">
      <c r="A3" s="33" t="s">
        <v>23</v>
      </c>
      <c r="B3" s="33"/>
      <c r="C3" s="33"/>
      <c r="D3" s="33"/>
      <c r="E3" s="33"/>
      <c r="F3" s="33"/>
      <c r="G3" s="33"/>
      <c r="H3" s="7"/>
      <c r="I3" s="7"/>
      <c r="J3" s="7"/>
      <c r="K3" s="7"/>
      <c r="L3" s="9" t="s">
        <v>56</v>
      </c>
      <c r="M3" s="7"/>
      <c r="N3" s="7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6"/>
      <c r="AT3" s="4"/>
      <c r="AU3" s="4"/>
      <c r="AV3" s="4"/>
      <c r="AW3" s="4"/>
      <c r="AX3" s="4"/>
      <c r="AY3" s="4"/>
      <c r="AZ3" s="9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65" s="1" customFormat="1" ht="16.5" customHeight="1">
      <c r="A4" s="33" t="s">
        <v>22</v>
      </c>
      <c r="B4" s="33"/>
      <c r="C4" s="33"/>
      <c r="D4" s="33"/>
      <c r="E4" s="33"/>
      <c r="F4" s="33"/>
      <c r="G4" s="3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6"/>
      <c r="AT4" s="9"/>
      <c r="AU4" s="9"/>
      <c r="AV4" s="9"/>
      <c r="AW4" s="9"/>
      <c r="AX4" s="9"/>
      <c r="AY4" s="9"/>
      <c r="AZ4" s="9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1:65" s="1" customFormat="1">
      <c r="A5" s="5" t="s">
        <v>156</v>
      </c>
      <c r="B5" s="5" t="s">
        <v>57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6"/>
      <c r="AT5" s="9"/>
      <c r="AU5" s="9"/>
      <c r="AV5" s="9"/>
      <c r="AW5" s="9"/>
      <c r="AX5" s="9"/>
      <c r="AY5" s="9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1:65" s="1" customFormat="1" ht="18" customHeight="1">
      <c r="A6" s="23" t="s">
        <v>21</v>
      </c>
      <c r="B6" s="24"/>
      <c r="C6" s="24"/>
      <c r="D6" s="24"/>
      <c r="E6" s="24"/>
      <c r="F6" s="24"/>
      <c r="G6" s="32" t="s">
        <v>20</v>
      </c>
      <c r="H6" s="14"/>
      <c r="I6" s="14"/>
      <c r="J6" s="14"/>
      <c r="K6" s="14"/>
      <c r="L6" s="14"/>
      <c r="M6" s="15"/>
      <c r="N6" s="12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32" t="s">
        <v>20</v>
      </c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3"/>
      <c r="AT6" s="14"/>
      <c r="AU6" s="14"/>
      <c r="AV6" s="14"/>
      <c r="AW6" s="14"/>
      <c r="AX6" s="14"/>
      <c r="AY6" s="14"/>
      <c r="AZ6" s="12"/>
      <c r="BA6" s="16"/>
      <c r="BB6" s="13"/>
      <c r="BC6" s="13"/>
      <c r="BD6" s="13"/>
      <c r="BE6" s="13"/>
      <c r="BF6" s="13"/>
      <c r="BG6" s="13"/>
      <c r="BH6" s="32" t="s">
        <v>20</v>
      </c>
      <c r="BI6" s="13"/>
      <c r="BJ6" s="13"/>
      <c r="BK6" s="13"/>
      <c r="BL6" s="13"/>
      <c r="BM6" s="31"/>
    </row>
    <row r="7" spans="1:65" s="10" customFormat="1" ht="33.75">
      <c r="A7" s="25"/>
      <c r="B7" s="26"/>
      <c r="C7" s="26"/>
      <c r="D7" s="26"/>
      <c r="E7" s="26"/>
      <c r="F7" s="26"/>
      <c r="G7" s="27" t="s">
        <v>19</v>
      </c>
      <c r="H7" s="22" t="s">
        <v>46</v>
      </c>
      <c r="I7" s="29" t="s">
        <v>69</v>
      </c>
      <c r="J7" s="30" t="s">
        <v>69</v>
      </c>
      <c r="K7" s="30" t="s">
        <v>69</v>
      </c>
      <c r="L7" s="30" t="s">
        <v>70</v>
      </c>
      <c r="M7" s="30" t="s">
        <v>70</v>
      </c>
      <c r="N7" s="28" t="s">
        <v>19</v>
      </c>
      <c r="O7" s="19" t="s">
        <v>47</v>
      </c>
      <c r="P7" s="30" t="s">
        <v>72</v>
      </c>
      <c r="Q7" s="30" t="s">
        <v>72</v>
      </c>
      <c r="R7" s="30" t="s">
        <v>72</v>
      </c>
      <c r="S7" s="30" t="s">
        <v>72</v>
      </c>
      <c r="T7" s="30" t="s">
        <v>72</v>
      </c>
      <c r="U7" s="30" t="s">
        <v>72</v>
      </c>
      <c r="V7" s="30" t="s">
        <v>72</v>
      </c>
      <c r="W7" s="30" t="s">
        <v>72</v>
      </c>
      <c r="X7" s="30" t="s">
        <v>72</v>
      </c>
      <c r="Y7" s="30" t="s">
        <v>72</v>
      </c>
      <c r="Z7" s="30" t="s">
        <v>72</v>
      </c>
      <c r="AA7" s="30" t="s">
        <v>72</v>
      </c>
      <c r="AB7" s="30" t="s">
        <v>72</v>
      </c>
      <c r="AC7" s="30" t="s">
        <v>72</v>
      </c>
      <c r="AD7" s="30" t="s">
        <v>72</v>
      </c>
      <c r="AE7" s="30" t="s">
        <v>72</v>
      </c>
      <c r="AF7" s="30" t="s">
        <v>72</v>
      </c>
      <c r="AG7" s="30" t="s">
        <v>73</v>
      </c>
      <c r="AH7" s="30" t="s">
        <v>73</v>
      </c>
      <c r="AI7" s="30" t="s">
        <v>73</v>
      </c>
      <c r="AJ7" s="30" t="s">
        <v>73</v>
      </c>
      <c r="AK7" s="30" t="s">
        <v>73</v>
      </c>
      <c r="AL7" s="30" t="s">
        <v>73</v>
      </c>
      <c r="AM7" s="30" t="s">
        <v>73</v>
      </c>
      <c r="AN7" s="30" t="s">
        <v>73</v>
      </c>
      <c r="AO7" s="30" t="s">
        <v>74</v>
      </c>
      <c r="AP7" s="30" t="s">
        <v>74</v>
      </c>
      <c r="AQ7" s="30" t="s">
        <v>74</v>
      </c>
      <c r="AR7" s="30" t="s">
        <v>74</v>
      </c>
      <c r="AS7" s="30" t="s">
        <v>74</v>
      </c>
      <c r="AT7" s="30" t="s">
        <v>70</v>
      </c>
      <c r="AU7" s="30" t="s">
        <v>70</v>
      </c>
      <c r="AV7" s="30" t="s">
        <v>70</v>
      </c>
      <c r="AW7" s="30" t="s">
        <v>70</v>
      </c>
      <c r="AX7" s="30" t="s">
        <v>75</v>
      </c>
      <c r="AY7" s="30" t="s">
        <v>75</v>
      </c>
      <c r="AZ7" s="20" t="s">
        <v>19</v>
      </c>
      <c r="BA7" s="21" t="s">
        <v>53</v>
      </c>
      <c r="BB7" s="30" t="s">
        <v>72</v>
      </c>
      <c r="BC7" s="30" t="s">
        <v>72</v>
      </c>
      <c r="BD7" s="30" t="s">
        <v>72</v>
      </c>
      <c r="BE7" s="30" t="s">
        <v>73</v>
      </c>
      <c r="BF7" s="30" t="s">
        <v>73</v>
      </c>
      <c r="BG7" s="30" t="s">
        <v>74</v>
      </c>
      <c r="BH7" s="30" t="s">
        <v>74</v>
      </c>
      <c r="BI7" s="30" t="s">
        <v>74</v>
      </c>
      <c r="BJ7" s="30" t="s">
        <v>98</v>
      </c>
      <c r="BK7" s="30" t="s">
        <v>98</v>
      </c>
      <c r="BL7" s="30" t="s">
        <v>98</v>
      </c>
      <c r="BM7" s="30" t="s">
        <v>98</v>
      </c>
    </row>
    <row r="8" spans="1:65" s="10" customFormat="1" ht="23.25" customHeight="1">
      <c r="A8" s="25"/>
      <c r="B8" s="26"/>
      <c r="C8" s="26"/>
      <c r="D8" s="26"/>
      <c r="E8" s="26"/>
      <c r="F8" s="26"/>
      <c r="G8" s="27"/>
      <c r="H8" s="22"/>
      <c r="I8" s="34" t="s">
        <v>63</v>
      </c>
      <c r="J8" s="35" t="s">
        <v>65</v>
      </c>
      <c r="K8" s="35" t="s">
        <v>67</v>
      </c>
      <c r="L8" s="35" t="s">
        <v>71</v>
      </c>
      <c r="M8" s="35" t="s">
        <v>65</v>
      </c>
      <c r="N8" s="28"/>
      <c r="O8" s="19"/>
      <c r="P8" s="35" t="s">
        <v>62</v>
      </c>
      <c r="Q8" s="35" t="s">
        <v>63</v>
      </c>
      <c r="R8" s="35" t="s">
        <v>64</v>
      </c>
      <c r="S8" s="35" t="s">
        <v>66</v>
      </c>
      <c r="T8" s="35" t="s">
        <v>76</v>
      </c>
      <c r="U8" s="35" t="s">
        <v>77</v>
      </c>
      <c r="V8" s="35" t="s">
        <v>78</v>
      </c>
      <c r="W8" s="35" t="s">
        <v>79</v>
      </c>
      <c r="X8" s="35" t="s">
        <v>80</v>
      </c>
      <c r="Y8" s="35" t="s">
        <v>81</v>
      </c>
      <c r="Z8" s="35" t="s">
        <v>82</v>
      </c>
      <c r="AA8" s="35" t="s">
        <v>83</v>
      </c>
      <c r="AB8" s="35" t="s">
        <v>84</v>
      </c>
      <c r="AC8" s="35" t="s">
        <v>85</v>
      </c>
      <c r="AD8" s="35" t="s">
        <v>86</v>
      </c>
      <c r="AE8" s="35" t="s">
        <v>87</v>
      </c>
      <c r="AF8" s="35" t="s">
        <v>88</v>
      </c>
      <c r="AG8" s="35" t="s">
        <v>58</v>
      </c>
      <c r="AH8" s="35" t="s">
        <v>68</v>
      </c>
      <c r="AI8" s="35" t="s">
        <v>88</v>
      </c>
      <c r="AJ8" s="35" t="s">
        <v>59</v>
      </c>
      <c r="AK8" s="35" t="s">
        <v>60</v>
      </c>
      <c r="AL8" s="35" t="s">
        <v>61</v>
      </c>
      <c r="AM8" s="35" t="s">
        <v>89</v>
      </c>
      <c r="AN8" s="35" t="s">
        <v>90</v>
      </c>
      <c r="AO8" s="35" t="s">
        <v>91</v>
      </c>
      <c r="AP8" s="35" t="s">
        <v>92</v>
      </c>
      <c r="AQ8" s="35" t="s">
        <v>93</v>
      </c>
      <c r="AR8" s="35" t="s">
        <v>94</v>
      </c>
      <c r="AS8" s="35" t="s">
        <v>95</v>
      </c>
      <c r="AT8" s="35" t="s">
        <v>64</v>
      </c>
      <c r="AU8" s="35" t="s">
        <v>66</v>
      </c>
      <c r="AV8" s="35" t="s">
        <v>67</v>
      </c>
      <c r="AW8" s="35" t="s">
        <v>96</v>
      </c>
      <c r="AX8" s="35" t="s">
        <v>63</v>
      </c>
      <c r="AY8" s="35" t="s">
        <v>97</v>
      </c>
      <c r="AZ8" s="20"/>
      <c r="BA8" s="21"/>
      <c r="BB8" s="35" t="s">
        <v>67</v>
      </c>
      <c r="BC8" s="35" t="s">
        <v>99</v>
      </c>
      <c r="BD8" s="35" t="s">
        <v>100</v>
      </c>
      <c r="BE8" s="35" t="s">
        <v>101</v>
      </c>
      <c r="BF8" s="35" t="s">
        <v>95</v>
      </c>
      <c r="BG8" s="35" t="s">
        <v>67</v>
      </c>
      <c r="BH8" s="35" t="s">
        <v>76</v>
      </c>
      <c r="BI8" s="35" t="s">
        <v>83</v>
      </c>
      <c r="BJ8" s="35" t="s">
        <v>102</v>
      </c>
      <c r="BK8" s="35" t="s">
        <v>86</v>
      </c>
      <c r="BL8" s="35" t="s">
        <v>103</v>
      </c>
      <c r="BM8" s="35" t="s">
        <v>104</v>
      </c>
    </row>
    <row r="9" spans="1:65" s="1" customFormat="1">
      <c r="A9" s="36" t="s">
        <v>18</v>
      </c>
      <c r="B9" s="36"/>
      <c r="C9" s="36"/>
      <c r="D9" s="36"/>
      <c r="E9" s="36"/>
      <c r="F9" s="36"/>
      <c r="G9" s="37"/>
      <c r="H9" s="38">
        <f t="shared" ref="H9" si="0">SUM(H10:H13)</f>
        <v>0</v>
      </c>
      <c r="I9" s="38">
        <f t="shared" ref="I9:J9" si="1">SUM(I10:I13)</f>
        <v>0</v>
      </c>
      <c r="J9" s="38">
        <f t="shared" si="1"/>
        <v>0</v>
      </c>
      <c r="K9" s="38">
        <f t="shared" ref="K9:M9" si="2">SUM(K10:K13)</f>
        <v>0</v>
      </c>
      <c r="L9" s="38">
        <f t="shared" si="2"/>
        <v>0</v>
      </c>
      <c r="M9" s="38">
        <f t="shared" si="2"/>
        <v>0</v>
      </c>
      <c r="N9" s="39"/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38">
        <v>0</v>
      </c>
      <c r="AI9" s="38">
        <v>0</v>
      </c>
      <c r="AJ9" s="38">
        <v>0</v>
      </c>
      <c r="AK9" s="38">
        <v>0</v>
      </c>
      <c r="AL9" s="38">
        <v>0</v>
      </c>
      <c r="AM9" s="38">
        <v>0</v>
      </c>
      <c r="AN9" s="38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9"/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</row>
    <row r="10" spans="1:65" s="1" customFormat="1">
      <c r="A10" s="40" t="s">
        <v>26</v>
      </c>
      <c r="B10" s="40"/>
      <c r="C10" s="40"/>
      <c r="D10" s="40"/>
      <c r="E10" s="40"/>
      <c r="F10" s="40"/>
      <c r="G10" s="41" t="s">
        <v>11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 t="s">
        <v>11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42">
        <v>0</v>
      </c>
      <c r="AY10" s="42">
        <v>0</v>
      </c>
      <c r="AZ10" s="42" t="s">
        <v>11</v>
      </c>
      <c r="BA10" s="42">
        <v>0</v>
      </c>
      <c r="BB10" s="42">
        <v>0</v>
      </c>
      <c r="BC10" s="42">
        <v>0</v>
      </c>
      <c r="BD10" s="42">
        <v>0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0</v>
      </c>
      <c r="BK10" s="42">
        <v>0</v>
      </c>
      <c r="BL10" s="42">
        <v>0</v>
      </c>
      <c r="BM10" s="42">
        <v>0</v>
      </c>
    </row>
    <row r="11" spans="1:65" s="1" customFormat="1">
      <c r="A11" s="40" t="s">
        <v>27</v>
      </c>
      <c r="B11" s="40"/>
      <c r="C11" s="40"/>
      <c r="D11" s="40"/>
      <c r="E11" s="40"/>
      <c r="F11" s="40"/>
      <c r="G11" s="41" t="s">
        <v>11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 t="s">
        <v>11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2">
        <v>0</v>
      </c>
      <c r="Z11" s="42">
        <v>0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42">
        <v>0</v>
      </c>
      <c r="AY11" s="42">
        <v>0</v>
      </c>
      <c r="AZ11" s="42" t="s">
        <v>11</v>
      </c>
      <c r="BA11" s="42">
        <v>0</v>
      </c>
      <c r="BB11" s="42">
        <v>0</v>
      </c>
      <c r="BC11" s="42">
        <v>0</v>
      </c>
      <c r="BD11" s="42">
        <v>0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</row>
    <row r="12" spans="1:65" s="1" customFormat="1">
      <c r="A12" s="40" t="s">
        <v>17</v>
      </c>
      <c r="B12" s="40"/>
      <c r="C12" s="40"/>
      <c r="D12" s="40"/>
      <c r="E12" s="40"/>
      <c r="F12" s="40"/>
      <c r="G12" s="41" t="s">
        <v>11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 t="s">
        <v>11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 t="s">
        <v>11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</row>
    <row r="13" spans="1:65" s="1" customFormat="1">
      <c r="A13" s="40" t="s">
        <v>16</v>
      </c>
      <c r="B13" s="40"/>
      <c r="C13" s="40"/>
      <c r="D13" s="40"/>
      <c r="E13" s="40"/>
      <c r="F13" s="40"/>
      <c r="G13" s="41" t="s">
        <v>15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 t="s">
        <v>15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42">
        <v>0</v>
      </c>
      <c r="Z13" s="42">
        <v>0</v>
      </c>
      <c r="AA13" s="42">
        <v>0</v>
      </c>
      <c r="AB13" s="42">
        <v>0</v>
      </c>
      <c r="AC13" s="42">
        <v>0</v>
      </c>
      <c r="AD13" s="42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42">
        <v>0</v>
      </c>
      <c r="AY13" s="42">
        <v>0</v>
      </c>
      <c r="AZ13" s="42" t="s">
        <v>15</v>
      </c>
      <c r="BA13" s="42">
        <v>0</v>
      </c>
      <c r="BB13" s="42">
        <v>0</v>
      </c>
      <c r="BC13" s="42">
        <v>0</v>
      </c>
      <c r="BD13" s="42">
        <v>0</v>
      </c>
      <c r="BE13" s="42">
        <v>0</v>
      </c>
      <c r="BF13" s="42">
        <v>0</v>
      </c>
      <c r="BG13" s="42">
        <v>0</v>
      </c>
      <c r="BH13" s="42">
        <v>0</v>
      </c>
      <c r="BI13" s="42">
        <v>0</v>
      </c>
      <c r="BJ13" s="42">
        <v>0</v>
      </c>
      <c r="BK13" s="42">
        <v>0</v>
      </c>
      <c r="BL13" s="42">
        <v>0</v>
      </c>
      <c r="BM13" s="42">
        <v>0</v>
      </c>
    </row>
    <row r="14" spans="1:65" s="1" customFormat="1" ht="23.85" customHeight="1">
      <c r="A14" s="43" t="s">
        <v>14</v>
      </c>
      <c r="B14" s="43"/>
      <c r="C14" s="43"/>
      <c r="D14" s="43"/>
      <c r="E14" s="43"/>
      <c r="F14" s="43"/>
      <c r="G14" s="37"/>
      <c r="H14" s="38">
        <f t="shared" ref="H14" si="3">SUM(H15:H21)</f>
        <v>4.6500000000000004</v>
      </c>
      <c r="I14" s="38">
        <f t="shared" ref="I14:M14" si="4">SUM(I15:I21)</f>
        <v>34462.080000000002</v>
      </c>
      <c r="J14" s="38">
        <f t="shared" si="4"/>
        <v>39394.800000000003</v>
      </c>
      <c r="K14" s="38">
        <f t="shared" si="4"/>
        <v>39562.199999999997</v>
      </c>
      <c r="L14" s="38">
        <f t="shared" si="4"/>
        <v>47731.320000000007</v>
      </c>
      <c r="M14" s="38">
        <f t="shared" si="4"/>
        <v>35427.42</v>
      </c>
      <c r="N14" s="39"/>
      <c r="O14" s="38">
        <v>11.129999999999999</v>
      </c>
      <c r="P14" s="38">
        <f t="shared" ref="P14:AS14" si="5">SUM(P15:P21)</f>
        <v>93051.252000000008</v>
      </c>
      <c r="Q14" s="38">
        <f t="shared" si="5"/>
        <v>73564.847999999998</v>
      </c>
      <c r="R14" s="38">
        <f t="shared" si="5"/>
        <v>74339.496000000014</v>
      </c>
      <c r="S14" s="38">
        <f t="shared" si="5"/>
        <v>94694.040000000008</v>
      </c>
      <c r="T14" s="38">
        <f t="shared" si="5"/>
        <v>54679.463999999993</v>
      </c>
      <c r="U14" s="38">
        <f t="shared" si="5"/>
        <v>89324.927999999985</v>
      </c>
      <c r="V14" s="38">
        <f t="shared" si="5"/>
        <v>76476.456000000006</v>
      </c>
      <c r="W14" s="38">
        <f t="shared" si="5"/>
        <v>67087.188000000009</v>
      </c>
      <c r="X14" s="38">
        <f t="shared" si="5"/>
        <v>21556.584000000003</v>
      </c>
      <c r="Y14" s="38">
        <f t="shared" si="5"/>
        <v>92196.467999999993</v>
      </c>
      <c r="Z14" s="38">
        <f t="shared" ref="Z14:AH14" si="6">SUM(Z15:Z21)</f>
        <v>38158.092000000004</v>
      </c>
      <c r="AA14" s="38">
        <f t="shared" si="6"/>
        <v>38505.348000000005</v>
      </c>
      <c r="AB14" s="38">
        <f t="shared" si="6"/>
        <v>38972.808000000005</v>
      </c>
      <c r="AC14" s="38">
        <f t="shared" si="6"/>
        <v>39213.216</v>
      </c>
      <c r="AD14" s="38">
        <f t="shared" si="6"/>
        <v>38665.620000000003</v>
      </c>
      <c r="AE14" s="38">
        <f t="shared" si="6"/>
        <v>21583.295999999998</v>
      </c>
      <c r="AF14" s="38">
        <f t="shared" si="6"/>
        <v>12514.572</v>
      </c>
      <c r="AG14" s="38">
        <f t="shared" si="6"/>
        <v>67875.19200000001</v>
      </c>
      <c r="AH14" s="38">
        <f t="shared" si="6"/>
        <v>93879.323999999993</v>
      </c>
      <c r="AI14" s="38">
        <f t="shared" ref="AI14:AR14" si="7">SUM(AI15:AI21)</f>
        <v>62986.896000000008</v>
      </c>
      <c r="AJ14" s="38">
        <f t="shared" si="7"/>
        <v>94961.16</v>
      </c>
      <c r="AK14" s="38">
        <f t="shared" si="7"/>
        <v>79775.387999999992</v>
      </c>
      <c r="AL14" s="38">
        <f t="shared" si="7"/>
        <v>78092.532000000007</v>
      </c>
      <c r="AM14" s="38">
        <f t="shared" si="7"/>
        <v>77144.256000000008</v>
      </c>
      <c r="AN14" s="38">
        <f t="shared" si="7"/>
        <v>78092.532000000007</v>
      </c>
      <c r="AO14" s="38">
        <f t="shared" si="7"/>
        <v>69718.320000000007</v>
      </c>
      <c r="AP14" s="38">
        <f t="shared" si="7"/>
        <v>69785.100000000006</v>
      </c>
      <c r="AQ14" s="38">
        <f t="shared" si="7"/>
        <v>69050.52</v>
      </c>
      <c r="AR14" s="38">
        <f t="shared" si="7"/>
        <v>70639.884000000005</v>
      </c>
      <c r="AS14" s="38">
        <f t="shared" si="5"/>
        <v>69905.304000000004</v>
      </c>
      <c r="AT14" s="38">
        <f t="shared" ref="AT14:AY14" si="8">SUM(AT15:AT21)</f>
        <v>60102</v>
      </c>
      <c r="AU14" s="38">
        <f t="shared" si="8"/>
        <v>60182.136000000006</v>
      </c>
      <c r="AV14" s="38">
        <f t="shared" si="8"/>
        <v>93638.916000000012</v>
      </c>
      <c r="AW14" s="38">
        <f t="shared" si="8"/>
        <v>69571.40400000001</v>
      </c>
      <c r="AX14" s="38">
        <f t="shared" si="8"/>
        <v>69117.3</v>
      </c>
      <c r="AY14" s="38">
        <f t="shared" si="8"/>
        <v>68476.212000000014</v>
      </c>
      <c r="AZ14" s="39"/>
      <c r="BA14" s="38">
        <v>10.45</v>
      </c>
      <c r="BB14" s="38">
        <f t="shared" ref="BB14:BC14" si="9">SUM(BB15:BB21)</f>
        <v>50611.44</v>
      </c>
      <c r="BC14" s="38">
        <f t="shared" si="9"/>
        <v>90864.84</v>
      </c>
      <c r="BD14" s="38">
        <f t="shared" ref="BD14:BG14" si="10">SUM(BD15:BD21)</f>
        <v>49796.340000000004</v>
      </c>
      <c r="BE14" s="38">
        <f t="shared" si="10"/>
        <v>66976.140000000014</v>
      </c>
      <c r="BF14" s="38">
        <f t="shared" si="10"/>
        <v>67026.3</v>
      </c>
      <c r="BG14" s="38">
        <f t="shared" si="10"/>
        <v>57809.4</v>
      </c>
      <c r="BH14" s="38">
        <f t="shared" ref="BH14:BM14" si="11">SUM(BH15:BH21)</f>
        <v>58737.36</v>
      </c>
      <c r="BI14" s="38">
        <f t="shared" si="11"/>
        <v>65885.16</v>
      </c>
      <c r="BJ14" s="38">
        <f t="shared" si="11"/>
        <v>9417.5400000000009</v>
      </c>
      <c r="BK14" s="38">
        <f t="shared" si="11"/>
        <v>92620.44</v>
      </c>
      <c r="BL14" s="38">
        <f t="shared" si="11"/>
        <v>64217.340000000011</v>
      </c>
      <c r="BM14" s="38">
        <f t="shared" si="11"/>
        <v>49482.840000000004</v>
      </c>
    </row>
    <row r="15" spans="1:65" s="1" customFormat="1">
      <c r="A15" s="40" t="s">
        <v>40</v>
      </c>
      <c r="B15" s="40"/>
      <c r="C15" s="40"/>
      <c r="D15" s="40"/>
      <c r="E15" s="40"/>
      <c r="F15" s="40"/>
      <c r="G15" s="41" t="s">
        <v>41</v>
      </c>
      <c r="H15" s="42">
        <v>1.08</v>
      </c>
      <c r="I15" s="42">
        <f>1.08*12*I35</f>
        <v>8004.0960000000005</v>
      </c>
      <c r="J15" s="42">
        <f t="shared" ref="J15:M15" si="12">1.08*12*J35</f>
        <v>9149.76</v>
      </c>
      <c r="K15" s="42">
        <f t="shared" si="12"/>
        <v>9188.6400000000012</v>
      </c>
      <c r="L15" s="42">
        <f t="shared" si="12"/>
        <v>11085.984</v>
      </c>
      <c r="M15" s="42">
        <f t="shared" si="12"/>
        <v>8228.3040000000001</v>
      </c>
      <c r="N15" s="42" t="s">
        <v>41</v>
      </c>
      <c r="O15" s="42">
        <v>0.95</v>
      </c>
      <c r="P15" s="42">
        <f>0.95*12*P35</f>
        <v>7942.3799999999992</v>
      </c>
      <c r="Q15" s="42">
        <f t="shared" ref="Q15:AS15" si="13">0.95*12*Q35</f>
        <v>6279.119999999999</v>
      </c>
      <c r="R15" s="42">
        <f t="shared" si="13"/>
        <v>6345.24</v>
      </c>
      <c r="S15" s="42">
        <f t="shared" si="13"/>
        <v>8082.5999999999985</v>
      </c>
      <c r="T15" s="42">
        <f t="shared" si="13"/>
        <v>4667.1599999999989</v>
      </c>
      <c r="U15" s="42">
        <f t="shared" si="13"/>
        <v>7624.3199999999988</v>
      </c>
      <c r="V15" s="42">
        <f t="shared" si="13"/>
        <v>6527.6399999999994</v>
      </c>
      <c r="W15" s="42">
        <f t="shared" si="13"/>
        <v>5726.2199999999993</v>
      </c>
      <c r="X15" s="42">
        <f t="shared" si="13"/>
        <v>1839.9599999999998</v>
      </c>
      <c r="Y15" s="42">
        <f t="shared" si="13"/>
        <v>7869.4199999999983</v>
      </c>
      <c r="Z15" s="42">
        <f t="shared" ref="Z15:AH15" si="14">0.95*12*Z35</f>
        <v>3256.9799999999996</v>
      </c>
      <c r="AA15" s="42">
        <f t="shared" si="14"/>
        <v>3286.62</v>
      </c>
      <c r="AB15" s="42">
        <f t="shared" si="14"/>
        <v>3326.5199999999995</v>
      </c>
      <c r="AC15" s="42">
        <f t="shared" si="14"/>
        <v>3347.04</v>
      </c>
      <c r="AD15" s="42">
        <f t="shared" si="14"/>
        <v>3300.2999999999997</v>
      </c>
      <c r="AE15" s="42">
        <f t="shared" si="14"/>
        <v>1842.2399999999998</v>
      </c>
      <c r="AF15" s="42">
        <f t="shared" si="14"/>
        <v>1068.1799999999998</v>
      </c>
      <c r="AG15" s="42">
        <f t="shared" si="14"/>
        <v>5793.48</v>
      </c>
      <c r="AH15" s="42">
        <f t="shared" si="14"/>
        <v>8013.0599999999986</v>
      </c>
      <c r="AI15" s="42">
        <f>0.95*12*AI35</f>
        <v>5376.24</v>
      </c>
      <c r="AJ15" s="42">
        <f t="shared" ref="AJ15:AR15" si="15">0.95*12*AJ35</f>
        <v>8105.3999999999987</v>
      </c>
      <c r="AK15" s="42">
        <f t="shared" si="15"/>
        <v>6809.2199999999984</v>
      </c>
      <c r="AL15" s="42">
        <f t="shared" si="15"/>
        <v>6665.58</v>
      </c>
      <c r="AM15" s="42">
        <f t="shared" si="15"/>
        <v>6584.6399999999994</v>
      </c>
      <c r="AN15" s="42">
        <f t="shared" si="15"/>
        <v>6665.58</v>
      </c>
      <c r="AO15" s="42">
        <f t="shared" si="15"/>
        <v>5950.7999999999993</v>
      </c>
      <c r="AP15" s="42">
        <f t="shared" si="15"/>
        <v>5956.4999999999991</v>
      </c>
      <c r="AQ15" s="42">
        <f t="shared" si="15"/>
        <v>5893.7999999999993</v>
      </c>
      <c r="AR15" s="42">
        <f t="shared" si="15"/>
        <v>6029.4599999999991</v>
      </c>
      <c r="AS15" s="42">
        <f t="shared" si="13"/>
        <v>5966.7599999999993</v>
      </c>
      <c r="AT15" s="42">
        <f t="shared" ref="AT15:AU15" si="16">0.95*12*AT35</f>
        <v>5129.9999999999991</v>
      </c>
      <c r="AU15" s="42">
        <f t="shared" si="16"/>
        <v>5136.8399999999992</v>
      </c>
      <c r="AV15" s="42">
        <f>0.95*12*AV35</f>
        <v>7992.5399999999991</v>
      </c>
      <c r="AW15" s="42">
        <f t="shared" ref="AW15:AY15" si="17">0.95*12*AW35</f>
        <v>5938.2599999999993</v>
      </c>
      <c r="AX15" s="42">
        <f t="shared" si="17"/>
        <v>5899.4999999999991</v>
      </c>
      <c r="AY15" s="42">
        <f t="shared" si="17"/>
        <v>5844.78</v>
      </c>
      <c r="AZ15" s="42" t="s">
        <v>41</v>
      </c>
      <c r="BA15" s="42">
        <v>0.96</v>
      </c>
      <c r="BB15" s="42">
        <f t="shared" ref="BB15:BM15" si="18">0.96*12*BB35</f>
        <v>4649.4719999999998</v>
      </c>
      <c r="BC15" s="42">
        <f t="shared" si="18"/>
        <v>8347.3919999999998</v>
      </c>
      <c r="BD15" s="42">
        <f t="shared" si="18"/>
        <v>4574.5919999999996</v>
      </c>
      <c r="BE15" s="42">
        <f t="shared" si="18"/>
        <v>6152.8320000000003</v>
      </c>
      <c r="BF15" s="42">
        <f t="shared" si="18"/>
        <v>6157.44</v>
      </c>
      <c r="BG15" s="42">
        <f t="shared" si="18"/>
        <v>5310.72</v>
      </c>
      <c r="BH15" s="42">
        <f t="shared" si="18"/>
        <v>5395.9679999999998</v>
      </c>
      <c r="BI15" s="42">
        <f t="shared" si="18"/>
        <v>6052.6079999999993</v>
      </c>
      <c r="BJ15" s="42">
        <f t="shared" si="18"/>
        <v>865.15199999999993</v>
      </c>
      <c r="BK15" s="42">
        <f t="shared" si="18"/>
        <v>8508.6720000000005</v>
      </c>
      <c r="BL15" s="42">
        <f t="shared" si="18"/>
        <v>5899.3919999999998</v>
      </c>
      <c r="BM15" s="42">
        <f t="shared" si="18"/>
        <v>4545.7920000000004</v>
      </c>
    </row>
    <row r="16" spans="1:65" s="1" customFormat="1">
      <c r="A16" s="40" t="s">
        <v>31</v>
      </c>
      <c r="B16" s="40"/>
      <c r="C16" s="40"/>
      <c r="D16" s="40"/>
      <c r="E16" s="40"/>
      <c r="F16" s="40"/>
      <c r="G16" s="41" t="s">
        <v>13</v>
      </c>
      <c r="H16" s="42">
        <v>0.41</v>
      </c>
      <c r="I16" s="42">
        <f>0.41*12*I35</f>
        <v>3038.5920000000001</v>
      </c>
      <c r="J16" s="42">
        <f t="shared" ref="J16:M16" si="19">0.41*12*J35</f>
        <v>3473.52</v>
      </c>
      <c r="K16" s="42">
        <f t="shared" si="19"/>
        <v>3488.2799999999997</v>
      </c>
      <c r="L16" s="42">
        <f t="shared" si="19"/>
        <v>4208.5680000000002</v>
      </c>
      <c r="M16" s="42">
        <f t="shared" si="19"/>
        <v>3123.7079999999996</v>
      </c>
      <c r="N16" s="42" t="s">
        <v>13</v>
      </c>
      <c r="O16" s="42">
        <v>0.89</v>
      </c>
      <c r="P16" s="42">
        <f>0.89*12*P35</f>
        <v>7440.7560000000003</v>
      </c>
      <c r="Q16" s="42">
        <f t="shared" ref="Q16:AS16" si="20">0.89*12*Q35</f>
        <v>5882.543999999999</v>
      </c>
      <c r="R16" s="42">
        <f t="shared" si="20"/>
        <v>5944.4880000000003</v>
      </c>
      <c r="S16" s="42">
        <f t="shared" si="20"/>
        <v>7572.12</v>
      </c>
      <c r="T16" s="42">
        <f t="shared" si="20"/>
        <v>4372.3919999999998</v>
      </c>
      <c r="U16" s="42">
        <f t="shared" si="20"/>
        <v>7142.7839999999997</v>
      </c>
      <c r="V16" s="42">
        <f t="shared" si="20"/>
        <v>6115.3680000000004</v>
      </c>
      <c r="W16" s="42">
        <f t="shared" si="20"/>
        <v>5364.5640000000003</v>
      </c>
      <c r="X16" s="42">
        <f t="shared" si="20"/>
        <v>1723.752</v>
      </c>
      <c r="Y16" s="42">
        <f t="shared" si="20"/>
        <v>7372.4039999999995</v>
      </c>
      <c r="Z16" s="42">
        <f t="shared" ref="Z16:AH16" si="21">0.89*12*Z35</f>
        <v>3051.2759999999998</v>
      </c>
      <c r="AA16" s="42">
        <f t="shared" si="21"/>
        <v>3079.0439999999999</v>
      </c>
      <c r="AB16" s="42">
        <f t="shared" si="21"/>
        <v>3116.424</v>
      </c>
      <c r="AC16" s="42">
        <f t="shared" si="21"/>
        <v>3135.6480000000001</v>
      </c>
      <c r="AD16" s="42">
        <f t="shared" si="21"/>
        <v>3091.86</v>
      </c>
      <c r="AE16" s="42">
        <f t="shared" si="21"/>
        <v>1725.8879999999999</v>
      </c>
      <c r="AF16" s="42">
        <f t="shared" si="21"/>
        <v>1000.716</v>
      </c>
      <c r="AG16" s="42">
        <f t="shared" si="21"/>
        <v>5427.576</v>
      </c>
      <c r="AH16" s="42">
        <f t="shared" si="21"/>
        <v>7506.9719999999998</v>
      </c>
      <c r="AI16" s="42">
        <f>0.89*12*AI35</f>
        <v>5036.6880000000001</v>
      </c>
      <c r="AJ16" s="42">
        <f t="shared" ref="AJ16:AR16" si="22">0.89*12*AJ35</f>
        <v>7593.48</v>
      </c>
      <c r="AK16" s="42">
        <f t="shared" si="22"/>
        <v>6379.1639999999998</v>
      </c>
      <c r="AL16" s="42">
        <f t="shared" si="22"/>
        <v>6244.5960000000005</v>
      </c>
      <c r="AM16" s="42">
        <f t="shared" si="22"/>
        <v>6168.768</v>
      </c>
      <c r="AN16" s="42">
        <f t="shared" si="22"/>
        <v>6244.5960000000005</v>
      </c>
      <c r="AO16" s="42">
        <f t="shared" si="22"/>
        <v>5574.96</v>
      </c>
      <c r="AP16" s="42">
        <f t="shared" si="22"/>
        <v>5580.3</v>
      </c>
      <c r="AQ16" s="42">
        <f t="shared" si="22"/>
        <v>5521.5599999999995</v>
      </c>
      <c r="AR16" s="42">
        <f t="shared" si="22"/>
        <v>5648.652</v>
      </c>
      <c r="AS16" s="42">
        <f t="shared" si="20"/>
        <v>5589.9119999999994</v>
      </c>
      <c r="AT16" s="42">
        <f t="shared" ref="AT16:AU16" si="23">0.89*12*AT35</f>
        <v>4806</v>
      </c>
      <c r="AU16" s="42">
        <f t="shared" si="23"/>
        <v>4812.4080000000004</v>
      </c>
      <c r="AV16" s="42">
        <f>0.89*12*AV35</f>
        <v>7487.7479999999996</v>
      </c>
      <c r="AW16" s="42">
        <f t="shared" ref="AW16:AY16" si="24">0.89*12*AW35</f>
        <v>5563.2119999999995</v>
      </c>
      <c r="AX16" s="42">
        <f t="shared" si="24"/>
        <v>5526.9</v>
      </c>
      <c r="AY16" s="42">
        <f t="shared" si="24"/>
        <v>5475.6360000000004</v>
      </c>
      <c r="AZ16" s="42" t="s">
        <v>13</v>
      </c>
      <c r="BA16" s="42">
        <v>0.47</v>
      </c>
      <c r="BB16" s="42">
        <f t="shared" ref="BB16:BM16" si="25">0.47*12*BB35</f>
        <v>2276.3040000000001</v>
      </c>
      <c r="BC16" s="42">
        <f t="shared" si="25"/>
        <v>4086.7439999999997</v>
      </c>
      <c r="BD16" s="42">
        <f t="shared" si="25"/>
        <v>2239.6439999999998</v>
      </c>
      <c r="BE16" s="42">
        <f t="shared" si="25"/>
        <v>3012.3240000000001</v>
      </c>
      <c r="BF16" s="42">
        <f t="shared" si="25"/>
        <v>3014.58</v>
      </c>
      <c r="BG16" s="42">
        <f t="shared" si="25"/>
        <v>2600.04</v>
      </c>
      <c r="BH16" s="42">
        <f t="shared" si="25"/>
        <v>2641.7759999999998</v>
      </c>
      <c r="BI16" s="42">
        <f t="shared" si="25"/>
        <v>2963.2559999999999</v>
      </c>
      <c r="BJ16" s="42">
        <f t="shared" si="25"/>
        <v>423.56399999999996</v>
      </c>
      <c r="BK16" s="42">
        <f t="shared" si="25"/>
        <v>4165.7039999999997</v>
      </c>
      <c r="BL16" s="42">
        <f t="shared" si="25"/>
        <v>2888.2440000000001</v>
      </c>
      <c r="BM16" s="42">
        <f t="shared" si="25"/>
        <v>2225.5439999999999</v>
      </c>
    </row>
    <row r="17" spans="1:65" s="1" customFormat="1">
      <c r="A17" s="40" t="s">
        <v>32</v>
      </c>
      <c r="B17" s="40"/>
      <c r="C17" s="40"/>
      <c r="D17" s="40"/>
      <c r="E17" s="40"/>
      <c r="F17" s="40"/>
      <c r="G17" s="41" t="s">
        <v>42</v>
      </c>
      <c r="H17" s="42">
        <v>0.32</v>
      </c>
      <c r="I17" s="42">
        <f>0.32*12*I35</f>
        <v>2371.5839999999998</v>
      </c>
      <c r="J17" s="42">
        <f t="shared" ref="J17:M17" si="26">0.32*12*J35</f>
        <v>2711.04</v>
      </c>
      <c r="K17" s="42">
        <f t="shared" si="26"/>
        <v>2722.56</v>
      </c>
      <c r="L17" s="42">
        <f t="shared" si="26"/>
        <v>3284.7359999999999</v>
      </c>
      <c r="M17" s="42">
        <f t="shared" si="26"/>
        <v>2438.0159999999996</v>
      </c>
      <c r="N17" s="42" t="s">
        <v>42</v>
      </c>
      <c r="O17" s="42">
        <v>0.38</v>
      </c>
      <c r="P17" s="42">
        <f>0.38*12*P35</f>
        <v>3176.9520000000007</v>
      </c>
      <c r="Q17" s="42">
        <f t="shared" ref="Q17:AS17" si="27">0.38*12*Q35</f>
        <v>2511.6480000000001</v>
      </c>
      <c r="R17" s="42">
        <f t="shared" si="27"/>
        <v>2538.0960000000005</v>
      </c>
      <c r="S17" s="42">
        <f t="shared" si="27"/>
        <v>3233.0400000000004</v>
      </c>
      <c r="T17" s="42">
        <f t="shared" si="27"/>
        <v>1866.864</v>
      </c>
      <c r="U17" s="42">
        <f t="shared" si="27"/>
        <v>3049.7280000000001</v>
      </c>
      <c r="V17" s="42">
        <f t="shared" si="27"/>
        <v>2611.0560000000005</v>
      </c>
      <c r="W17" s="42">
        <f t="shared" si="27"/>
        <v>2290.4880000000003</v>
      </c>
      <c r="X17" s="42">
        <f t="shared" si="27"/>
        <v>735.98400000000015</v>
      </c>
      <c r="Y17" s="42">
        <f t="shared" si="27"/>
        <v>3147.768</v>
      </c>
      <c r="Z17" s="42">
        <f t="shared" ref="Z17:AH17" si="28">0.38*12*Z35</f>
        <v>1302.7920000000001</v>
      </c>
      <c r="AA17" s="42">
        <f t="shared" si="28"/>
        <v>1314.6480000000001</v>
      </c>
      <c r="AB17" s="42">
        <f t="shared" si="28"/>
        <v>1330.6080000000002</v>
      </c>
      <c r="AC17" s="42">
        <f t="shared" si="28"/>
        <v>1338.8160000000003</v>
      </c>
      <c r="AD17" s="42">
        <f t="shared" si="28"/>
        <v>1320.1200000000001</v>
      </c>
      <c r="AE17" s="42">
        <f t="shared" si="28"/>
        <v>736.89600000000007</v>
      </c>
      <c r="AF17" s="42">
        <f t="shared" si="28"/>
        <v>427.27200000000005</v>
      </c>
      <c r="AG17" s="42">
        <f t="shared" si="28"/>
        <v>2317.3920000000003</v>
      </c>
      <c r="AH17" s="42">
        <f t="shared" si="28"/>
        <v>3205.2240000000002</v>
      </c>
      <c r="AI17" s="42">
        <f>0.38*12*AI35</f>
        <v>2150.4960000000005</v>
      </c>
      <c r="AJ17" s="42">
        <f t="shared" ref="AJ17:AR17" si="29">0.38*12*AJ35</f>
        <v>3242.1600000000003</v>
      </c>
      <c r="AK17" s="42">
        <f t="shared" si="29"/>
        <v>2723.6880000000001</v>
      </c>
      <c r="AL17" s="42">
        <f t="shared" si="29"/>
        <v>2666.2320000000004</v>
      </c>
      <c r="AM17" s="42">
        <f t="shared" si="29"/>
        <v>2633.8560000000002</v>
      </c>
      <c r="AN17" s="42">
        <f t="shared" si="29"/>
        <v>2666.2320000000004</v>
      </c>
      <c r="AO17" s="42">
        <f t="shared" si="29"/>
        <v>2380.3200000000002</v>
      </c>
      <c r="AP17" s="42">
        <f t="shared" si="29"/>
        <v>2382.6000000000004</v>
      </c>
      <c r="AQ17" s="42">
        <f t="shared" si="29"/>
        <v>2357.5200000000004</v>
      </c>
      <c r="AR17" s="42">
        <f t="shared" si="29"/>
        <v>2411.7840000000001</v>
      </c>
      <c r="AS17" s="42">
        <f t="shared" si="27"/>
        <v>2386.7040000000002</v>
      </c>
      <c r="AT17" s="42">
        <f t="shared" ref="AT17:AU17" si="30">0.38*12*AT35</f>
        <v>2052</v>
      </c>
      <c r="AU17" s="42">
        <f t="shared" si="30"/>
        <v>2054.7360000000003</v>
      </c>
      <c r="AV17" s="42">
        <f>0.38*12*AV35</f>
        <v>3197.0160000000005</v>
      </c>
      <c r="AW17" s="42">
        <f t="shared" ref="AW17:AY17" si="31">0.38*12*AW35</f>
        <v>2375.3040000000001</v>
      </c>
      <c r="AX17" s="42">
        <f t="shared" si="31"/>
        <v>2359.8000000000002</v>
      </c>
      <c r="AY17" s="42">
        <f t="shared" si="31"/>
        <v>2337.9120000000003</v>
      </c>
      <c r="AZ17" s="42" t="s">
        <v>42</v>
      </c>
      <c r="BA17" s="42">
        <v>0.23</v>
      </c>
      <c r="BB17" s="42">
        <f t="shared" ref="BB17:BM17" si="32">0.23*12*BB35</f>
        <v>1113.9360000000001</v>
      </c>
      <c r="BC17" s="42">
        <f t="shared" si="32"/>
        <v>1999.8960000000002</v>
      </c>
      <c r="BD17" s="42">
        <f t="shared" si="32"/>
        <v>1095.9960000000001</v>
      </c>
      <c r="BE17" s="42">
        <f t="shared" si="32"/>
        <v>1474.1160000000002</v>
      </c>
      <c r="BF17" s="42">
        <f t="shared" si="32"/>
        <v>1475.22</v>
      </c>
      <c r="BG17" s="42">
        <f t="shared" si="32"/>
        <v>1272.3600000000001</v>
      </c>
      <c r="BH17" s="42">
        <f t="shared" si="32"/>
        <v>1292.7840000000001</v>
      </c>
      <c r="BI17" s="42">
        <f t="shared" si="32"/>
        <v>1450.104</v>
      </c>
      <c r="BJ17" s="42">
        <f t="shared" si="32"/>
        <v>207.27600000000001</v>
      </c>
      <c r="BK17" s="42">
        <f t="shared" si="32"/>
        <v>2038.5360000000003</v>
      </c>
      <c r="BL17" s="42">
        <f t="shared" si="32"/>
        <v>1413.3960000000002</v>
      </c>
      <c r="BM17" s="42">
        <f t="shared" si="32"/>
        <v>1089.0960000000002</v>
      </c>
    </row>
    <row r="18" spans="1:65" s="1" customFormat="1" ht="50.25" customHeight="1">
      <c r="A18" s="44" t="s">
        <v>33</v>
      </c>
      <c r="B18" s="44"/>
      <c r="C18" s="44"/>
      <c r="D18" s="44"/>
      <c r="E18" s="44"/>
      <c r="F18" s="44"/>
      <c r="G18" s="45" t="s">
        <v>12</v>
      </c>
      <c r="H18" s="42">
        <v>0.17</v>
      </c>
      <c r="I18" s="42">
        <f>0.17*12*I35</f>
        <v>1259.904</v>
      </c>
      <c r="J18" s="42">
        <f t="shared" ref="J18:M18" si="33">0.17*12*J35</f>
        <v>1440.24</v>
      </c>
      <c r="K18" s="42">
        <f t="shared" si="33"/>
        <v>1446.3600000000001</v>
      </c>
      <c r="L18" s="42">
        <f t="shared" si="33"/>
        <v>1745.0160000000001</v>
      </c>
      <c r="M18" s="42">
        <f t="shared" si="33"/>
        <v>1295.1959999999999</v>
      </c>
      <c r="N18" s="46" t="s">
        <v>12</v>
      </c>
      <c r="O18" s="42">
        <v>0.27</v>
      </c>
      <c r="P18" s="42">
        <f>0.27*12*P35</f>
        <v>2257.3080000000004</v>
      </c>
      <c r="Q18" s="42">
        <f t="shared" ref="Q18:AS18" si="34">0.27*12*Q35</f>
        <v>1784.5919999999999</v>
      </c>
      <c r="R18" s="42">
        <f t="shared" si="34"/>
        <v>1803.3840000000002</v>
      </c>
      <c r="S18" s="42">
        <f t="shared" si="34"/>
        <v>2297.1600000000003</v>
      </c>
      <c r="T18" s="42">
        <f t="shared" si="34"/>
        <v>1326.4559999999999</v>
      </c>
      <c r="U18" s="42">
        <f t="shared" si="34"/>
        <v>2166.9119999999998</v>
      </c>
      <c r="V18" s="42">
        <f t="shared" si="34"/>
        <v>1855.2240000000002</v>
      </c>
      <c r="W18" s="42">
        <f t="shared" si="34"/>
        <v>1627.4520000000002</v>
      </c>
      <c r="X18" s="42">
        <f t="shared" si="34"/>
        <v>522.93600000000004</v>
      </c>
      <c r="Y18" s="42">
        <f t="shared" si="34"/>
        <v>2236.5720000000001</v>
      </c>
      <c r="Z18" s="42">
        <f t="shared" ref="Z18:AH18" si="35">0.27*12*Z35</f>
        <v>925.66800000000001</v>
      </c>
      <c r="AA18" s="42">
        <f t="shared" si="35"/>
        <v>934.0920000000001</v>
      </c>
      <c r="AB18" s="42">
        <f t="shared" si="35"/>
        <v>945.43200000000013</v>
      </c>
      <c r="AC18" s="42">
        <f t="shared" si="35"/>
        <v>951.26400000000012</v>
      </c>
      <c r="AD18" s="42">
        <f t="shared" si="35"/>
        <v>937.98</v>
      </c>
      <c r="AE18" s="42">
        <f t="shared" si="35"/>
        <v>523.58400000000006</v>
      </c>
      <c r="AF18" s="42">
        <f t="shared" si="35"/>
        <v>303.58800000000002</v>
      </c>
      <c r="AG18" s="42">
        <f t="shared" si="35"/>
        <v>1646.568</v>
      </c>
      <c r="AH18" s="42">
        <f t="shared" si="35"/>
        <v>2277.3960000000002</v>
      </c>
      <c r="AI18" s="42">
        <f>0.27*12*AI35</f>
        <v>1527.9840000000002</v>
      </c>
      <c r="AJ18" s="42">
        <f t="shared" ref="AJ18:AR18" si="36">0.27*12*AJ35</f>
        <v>2303.6400000000003</v>
      </c>
      <c r="AK18" s="42">
        <f t="shared" si="36"/>
        <v>1935.252</v>
      </c>
      <c r="AL18" s="42">
        <f t="shared" si="36"/>
        <v>1894.4280000000003</v>
      </c>
      <c r="AM18" s="42">
        <f t="shared" si="36"/>
        <v>1871.4240000000002</v>
      </c>
      <c r="AN18" s="42">
        <f t="shared" si="36"/>
        <v>1894.4280000000003</v>
      </c>
      <c r="AO18" s="42">
        <f t="shared" si="36"/>
        <v>1691.2800000000002</v>
      </c>
      <c r="AP18" s="42">
        <f t="shared" si="36"/>
        <v>1692.9</v>
      </c>
      <c r="AQ18" s="42">
        <f t="shared" si="36"/>
        <v>1675.0800000000002</v>
      </c>
      <c r="AR18" s="42">
        <f t="shared" si="36"/>
        <v>1713.636</v>
      </c>
      <c r="AS18" s="42">
        <f t="shared" si="34"/>
        <v>1695.816</v>
      </c>
      <c r="AT18" s="42">
        <f t="shared" ref="AT18:AU18" si="37">0.27*12*AT35</f>
        <v>1458</v>
      </c>
      <c r="AU18" s="42">
        <f t="shared" si="37"/>
        <v>1459.9440000000002</v>
      </c>
      <c r="AV18" s="42">
        <f>0.27*12*AV35</f>
        <v>2271.5640000000003</v>
      </c>
      <c r="AW18" s="42">
        <f t="shared" ref="AW18:AY18" si="38">0.27*12*AW35</f>
        <v>1687.7160000000001</v>
      </c>
      <c r="AX18" s="42">
        <f t="shared" si="38"/>
        <v>1676.7</v>
      </c>
      <c r="AY18" s="42">
        <f t="shared" si="38"/>
        <v>1661.1480000000004</v>
      </c>
      <c r="AZ18" s="46" t="s">
        <v>12</v>
      </c>
      <c r="BA18" s="42">
        <v>0.15</v>
      </c>
      <c r="BB18" s="42">
        <f t="shared" ref="BB18:BM18" si="39">0.15*12*BB35</f>
        <v>726.48</v>
      </c>
      <c r="BC18" s="42">
        <f t="shared" si="39"/>
        <v>1304.28</v>
      </c>
      <c r="BD18" s="42">
        <f t="shared" si="39"/>
        <v>714.78</v>
      </c>
      <c r="BE18" s="42">
        <f t="shared" si="39"/>
        <v>961.38</v>
      </c>
      <c r="BF18" s="42">
        <f t="shared" si="39"/>
        <v>962.09999999999991</v>
      </c>
      <c r="BG18" s="42">
        <f t="shared" si="39"/>
        <v>829.8</v>
      </c>
      <c r="BH18" s="42">
        <f t="shared" si="39"/>
        <v>843.11999999999989</v>
      </c>
      <c r="BI18" s="42">
        <f t="shared" si="39"/>
        <v>945.71999999999991</v>
      </c>
      <c r="BJ18" s="42">
        <f t="shared" si="39"/>
        <v>135.17999999999998</v>
      </c>
      <c r="BK18" s="42">
        <f t="shared" si="39"/>
        <v>1329.48</v>
      </c>
      <c r="BL18" s="42">
        <f t="shared" si="39"/>
        <v>921.78</v>
      </c>
      <c r="BM18" s="42">
        <f t="shared" si="39"/>
        <v>710.28</v>
      </c>
    </row>
    <row r="19" spans="1:65" s="1" customFormat="1">
      <c r="A19" s="44" t="s">
        <v>34</v>
      </c>
      <c r="B19" s="40"/>
      <c r="C19" s="40"/>
      <c r="D19" s="40"/>
      <c r="E19" s="40"/>
      <c r="F19" s="40"/>
      <c r="G19" s="41" t="s">
        <v>43</v>
      </c>
      <c r="H19" s="42">
        <v>0.05</v>
      </c>
      <c r="I19" s="42">
        <f>0.05*12*I35</f>
        <v>370.56000000000006</v>
      </c>
      <c r="J19" s="42">
        <f t="shared" ref="J19:M19" si="40">0.05*12*J35</f>
        <v>423.60000000000008</v>
      </c>
      <c r="K19" s="42">
        <f t="shared" si="40"/>
        <v>425.40000000000009</v>
      </c>
      <c r="L19" s="42">
        <f t="shared" si="40"/>
        <v>513.24</v>
      </c>
      <c r="M19" s="42">
        <f t="shared" si="40"/>
        <v>380.94000000000005</v>
      </c>
      <c r="N19" s="42" t="s">
        <v>43</v>
      </c>
      <c r="O19" s="42">
        <v>0.05</v>
      </c>
      <c r="P19" s="42">
        <f t="shared" ref="P19:AS19" si="41">0.05*12*P35</f>
        <v>418.0200000000001</v>
      </c>
      <c r="Q19" s="42">
        <f t="shared" si="41"/>
        <v>330.48</v>
      </c>
      <c r="R19" s="42">
        <f t="shared" si="41"/>
        <v>333.96000000000004</v>
      </c>
      <c r="S19" s="42">
        <f t="shared" si="41"/>
        <v>425.40000000000009</v>
      </c>
      <c r="T19" s="42">
        <f t="shared" si="41"/>
        <v>245.64000000000001</v>
      </c>
      <c r="U19" s="42">
        <f t="shared" si="41"/>
        <v>401.28000000000003</v>
      </c>
      <c r="V19" s="42">
        <f t="shared" si="41"/>
        <v>343.56000000000006</v>
      </c>
      <c r="W19" s="42">
        <f t="shared" si="41"/>
        <v>301.38000000000005</v>
      </c>
      <c r="X19" s="42">
        <f t="shared" si="41"/>
        <v>96.840000000000018</v>
      </c>
      <c r="Y19" s="42">
        <f t="shared" si="41"/>
        <v>414.18</v>
      </c>
      <c r="Z19" s="42">
        <f t="shared" ref="Z19:AH19" si="42">0.05*12*Z35</f>
        <v>171.42000000000002</v>
      </c>
      <c r="AA19" s="42">
        <f t="shared" si="42"/>
        <v>172.98000000000005</v>
      </c>
      <c r="AB19" s="42">
        <f t="shared" si="42"/>
        <v>175.08000000000004</v>
      </c>
      <c r="AC19" s="42">
        <f t="shared" si="42"/>
        <v>176.16000000000005</v>
      </c>
      <c r="AD19" s="42">
        <f t="shared" si="42"/>
        <v>173.70000000000002</v>
      </c>
      <c r="AE19" s="42">
        <f t="shared" si="42"/>
        <v>96.960000000000008</v>
      </c>
      <c r="AF19" s="42">
        <f t="shared" si="42"/>
        <v>56.220000000000013</v>
      </c>
      <c r="AG19" s="42">
        <f t="shared" si="42"/>
        <v>304.92</v>
      </c>
      <c r="AH19" s="42">
        <f t="shared" si="42"/>
        <v>421.74000000000007</v>
      </c>
      <c r="AI19" s="42">
        <f t="shared" ref="AI19:AR19" si="43">0.05*12*AI35</f>
        <v>282.96000000000004</v>
      </c>
      <c r="AJ19" s="42">
        <f t="shared" si="43"/>
        <v>426.60000000000008</v>
      </c>
      <c r="AK19" s="42">
        <f t="shared" si="43"/>
        <v>358.38000000000005</v>
      </c>
      <c r="AL19" s="42">
        <f t="shared" si="43"/>
        <v>350.82000000000011</v>
      </c>
      <c r="AM19" s="42">
        <f t="shared" si="43"/>
        <v>346.56000000000006</v>
      </c>
      <c r="AN19" s="42">
        <f t="shared" si="43"/>
        <v>350.82000000000011</v>
      </c>
      <c r="AO19" s="42">
        <f t="shared" si="43"/>
        <v>313.20000000000005</v>
      </c>
      <c r="AP19" s="42">
        <f t="shared" si="43"/>
        <v>313.50000000000006</v>
      </c>
      <c r="AQ19" s="42">
        <f t="shared" si="43"/>
        <v>310.20000000000005</v>
      </c>
      <c r="AR19" s="42">
        <f t="shared" si="43"/>
        <v>317.34000000000003</v>
      </c>
      <c r="AS19" s="42">
        <f t="shared" si="41"/>
        <v>314.04000000000002</v>
      </c>
      <c r="AT19" s="42">
        <f t="shared" ref="AT19:AY19" si="44">0.05*12*AT35</f>
        <v>270.00000000000006</v>
      </c>
      <c r="AU19" s="42">
        <f t="shared" si="44"/>
        <v>270.36000000000007</v>
      </c>
      <c r="AV19" s="42">
        <f t="shared" si="44"/>
        <v>420.66000000000008</v>
      </c>
      <c r="AW19" s="42">
        <f t="shared" si="44"/>
        <v>312.54000000000002</v>
      </c>
      <c r="AX19" s="42">
        <f t="shared" si="44"/>
        <v>310.50000000000006</v>
      </c>
      <c r="AY19" s="42">
        <f t="shared" si="44"/>
        <v>307.62000000000006</v>
      </c>
      <c r="AZ19" s="42" t="s">
        <v>43</v>
      </c>
      <c r="BA19" s="42">
        <v>0.05</v>
      </c>
      <c r="BB19" s="42">
        <f t="shared" ref="BB19:BC19" si="45">0.05*12*BB35</f>
        <v>242.16000000000005</v>
      </c>
      <c r="BC19" s="42">
        <f t="shared" si="45"/>
        <v>434.7600000000001</v>
      </c>
      <c r="BD19" s="42">
        <f t="shared" ref="BD19:BG19" si="46">0.05*12*BD35</f>
        <v>238.26000000000005</v>
      </c>
      <c r="BE19" s="42">
        <f t="shared" si="46"/>
        <v>320.46000000000004</v>
      </c>
      <c r="BF19" s="42">
        <f t="shared" si="46"/>
        <v>320.70000000000005</v>
      </c>
      <c r="BG19" s="42">
        <f t="shared" si="46"/>
        <v>276.60000000000002</v>
      </c>
      <c r="BH19" s="42">
        <f t="shared" ref="BH19:BM19" si="47">0.05*12*BH35</f>
        <v>281.04000000000002</v>
      </c>
      <c r="BI19" s="42">
        <f t="shared" si="47"/>
        <v>315.24</v>
      </c>
      <c r="BJ19" s="42">
        <f t="shared" si="47"/>
        <v>45.06</v>
      </c>
      <c r="BK19" s="42">
        <f t="shared" si="47"/>
        <v>443.16000000000008</v>
      </c>
      <c r="BL19" s="42">
        <f t="shared" si="47"/>
        <v>307.26000000000005</v>
      </c>
      <c r="BM19" s="42">
        <f t="shared" si="47"/>
        <v>236.76000000000005</v>
      </c>
    </row>
    <row r="20" spans="1:65" s="1" customFormat="1" ht="36">
      <c r="A20" s="40" t="s">
        <v>35</v>
      </c>
      <c r="B20" s="40"/>
      <c r="C20" s="40"/>
      <c r="D20" s="40"/>
      <c r="E20" s="40"/>
      <c r="F20" s="40"/>
      <c r="G20" s="47" t="s">
        <v>49</v>
      </c>
      <c r="H20" s="42">
        <v>2.62</v>
      </c>
      <c r="I20" s="42">
        <f>2.62*12*I35</f>
        <v>19417.344000000001</v>
      </c>
      <c r="J20" s="42">
        <f t="shared" ref="J20:M20" si="48">2.62*12*J35</f>
        <v>22196.639999999999</v>
      </c>
      <c r="K20" s="42">
        <f t="shared" si="48"/>
        <v>22290.959999999999</v>
      </c>
      <c r="L20" s="42">
        <f t="shared" si="48"/>
        <v>26893.776000000002</v>
      </c>
      <c r="M20" s="42">
        <f t="shared" si="48"/>
        <v>19961.256000000001</v>
      </c>
      <c r="N20" s="48" t="s">
        <v>49</v>
      </c>
      <c r="O20" s="42">
        <v>3.89</v>
      </c>
      <c r="P20" s="42">
        <f>3.89*12*P35</f>
        <v>32521.956000000002</v>
      </c>
      <c r="Q20" s="42">
        <f t="shared" ref="Q20:AS20" si="49">3.89*12*Q35</f>
        <v>25711.343999999997</v>
      </c>
      <c r="R20" s="42">
        <f t="shared" si="49"/>
        <v>25982.088</v>
      </c>
      <c r="S20" s="42">
        <f t="shared" si="49"/>
        <v>33096.120000000003</v>
      </c>
      <c r="T20" s="42">
        <f t="shared" si="49"/>
        <v>19110.791999999998</v>
      </c>
      <c r="U20" s="42">
        <f t="shared" si="49"/>
        <v>31219.583999999999</v>
      </c>
      <c r="V20" s="42">
        <f t="shared" si="49"/>
        <v>26728.968000000001</v>
      </c>
      <c r="W20" s="42">
        <f t="shared" si="49"/>
        <v>23447.364000000001</v>
      </c>
      <c r="X20" s="42">
        <f t="shared" si="49"/>
        <v>7534.152</v>
      </c>
      <c r="Y20" s="42">
        <f t="shared" si="49"/>
        <v>32223.203999999998</v>
      </c>
      <c r="Z20" s="42">
        <f t="shared" ref="Z20:AH20" si="50">3.89*12*Z35</f>
        <v>13336.475999999999</v>
      </c>
      <c r="AA20" s="42">
        <f t="shared" si="50"/>
        <v>13457.844000000001</v>
      </c>
      <c r="AB20" s="42">
        <f t="shared" si="50"/>
        <v>13621.224</v>
      </c>
      <c r="AC20" s="42">
        <f t="shared" si="50"/>
        <v>13705.248000000001</v>
      </c>
      <c r="AD20" s="42">
        <f t="shared" si="50"/>
        <v>13513.86</v>
      </c>
      <c r="AE20" s="42">
        <f t="shared" si="50"/>
        <v>7543.4879999999994</v>
      </c>
      <c r="AF20" s="42">
        <f t="shared" si="50"/>
        <v>4373.9160000000002</v>
      </c>
      <c r="AG20" s="42">
        <f t="shared" si="50"/>
        <v>23722.775999999998</v>
      </c>
      <c r="AH20" s="42">
        <f t="shared" si="50"/>
        <v>32811.371999999996</v>
      </c>
      <c r="AI20" s="42">
        <f>3.89*12*AI35</f>
        <v>22014.288</v>
      </c>
      <c r="AJ20" s="42">
        <f t="shared" ref="AJ20:AR20" si="51">3.89*12*AJ35</f>
        <v>33189.480000000003</v>
      </c>
      <c r="AK20" s="42">
        <f t="shared" si="51"/>
        <v>27881.963999999996</v>
      </c>
      <c r="AL20" s="42">
        <f t="shared" si="51"/>
        <v>27293.796000000002</v>
      </c>
      <c r="AM20" s="42">
        <f t="shared" si="51"/>
        <v>26962.368000000002</v>
      </c>
      <c r="AN20" s="42">
        <f t="shared" si="51"/>
        <v>27293.796000000002</v>
      </c>
      <c r="AO20" s="42">
        <f t="shared" si="51"/>
        <v>24366.959999999999</v>
      </c>
      <c r="AP20" s="42">
        <f t="shared" si="51"/>
        <v>24390.3</v>
      </c>
      <c r="AQ20" s="42">
        <f t="shared" si="51"/>
        <v>24133.56</v>
      </c>
      <c r="AR20" s="42">
        <f t="shared" si="51"/>
        <v>24689.052</v>
      </c>
      <c r="AS20" s="42">
        <f t="shared" si="49"/>
        <v>24432.311999999998</v>
      </c>
      <c r="AT20" s="42">
        <f t="shared" ref="AT20:AU20" si="52">3.89*12*AT35</f>
        <v>21006</v>
      </c>
      <c r="AU20" s="42">
        <f t="shared" si="52"/>
        <v>21034.008000000002</v>
      </c>
      <c r="AV20" s="42">
        <f>3.89*12*AV35</f>
        <v>32727.348000000002</v>
      </c>
      <c r="AW20" s="42">
        <f t="shared" ref="AW20:AY20" si="53">3.89*12*AW35</f>
        <v>24315.611999999997</v>
      </c>
      <c r="AX20" s="42">
        <f t="shared" si="53"/>
        <v>24156.9</v>
      </c>
      <c r="AY20" s="42">
        <f t="shared" si="53"/>
        <v>23932.836000000003</v>
      </c>
      <c r="AZ20" s="48" t="s">
        <v>49</v>
      </c>
      <c r="BA20" s="42">
        <v>3.89</v>
      </c>
      <c r="BB20" s="42">
        <f t="shared" ref="BB20:BC20" si="54">3.89*12*BB35</f>
        <v>18840.048000000003</v>
      </c>
      <c r="BC20" s="42">
        <f t="shared" si="54"/>
        <v>33824.328000000001</v>
      </c>
      <c r="BD20" s="42">
        <f t="shared" ref="BD20:BG20" si="55">3.89*12*BD35</f>
        <v>18536.628000000001</v>
      </c>
      <c r="BE20" s="42">
        <f t="shared" si="55"/>
        <v>24931.788</v>
      </c>
      <c r="BF20" s="42">
        <f t="shared" si="55"/>
        <v>24950.46</v>
      </c>
      <c r="BG20" s="42">
        <f t="shared" si="55"/>
        <v>21519.48</v>
      </c>
      <c r="BH20" s="42">
        <f t="shared" ref="BH20:BM20" si="56">3.89*12*BH35</f>
        <v>21864.912</v>
      </c>
      <c r="BI20" s="42">
        <f t="shared" si="56"/>
        <v>24525.671999999999</v>
      </c>
      <c r="BJ20" s="42">
        <f t="shared" si="56"/>
        <v>3505.6679999999997</v>
      </c>
      <c r="BK20" s="42">
        <f t="shared" si="56"/>
        <v>34477.847999999998</v>
      </c>
      <c r="BL20" s="42">
        <f t="shared" si="56"/>
        <v>23904.828000000001</v>
      </c>
      <c r="BM20" s="42">
        <f t="shared" si="56"/>
        <v>18419.928</v>
      </c>
    </row>
    <row r="21" spans="1:65" s="1" customFormat="1">
      <c r="A21" s="40" t="s">
        <v>36</v>
      </c>
      <c r="B21" s="40"/>
      <c r="C21" s="40"/>
      <c r="D21" s="40"/>
      <c r="E21" s="40"/>
      <c r="F21" s="40"/>
      <c r="G21" s="41" t="s">
        <v>4</v>
      </c>
      <c r="H21" s="42">
        <v>0</v>
      </c>
      <c r="I21" s="42">
        <f>0*12*I35</f>
        <v>0</v>
      </c>
      <c r="J21" s="42">
        <f t="shared" ref="J21:M21" si="57">0*12*J35</f>
        <v>0</v>
      </c>
      <c r="K21" s="42">
        <f t="shared" si="57"/>
        <v>0</v>
      </c>
      <c r="L21" s="42">
        <f t="shared" si="57"/>
        <v>0</v>
      </c>
      <c r="M21" s="42">
        <f t="shared" si="57"/>
        <v>0</v>
      </c>
      <c r="N21" s="42" t="s">
        <v>4</v>
      </c>
      <c r="O21" s="42">
        <v>4.7</v>
      </c>
      <c r="P21" s="42">
        <f>4.7*12*P35</f>
        <v>39293.880000000005</v>
      </c>
      <c r="Q21" s="42">
        <f t="shared" ref="Q21:AS21" si="58">4.7*12*Q35</f>
        <v>31065.119999999999</v>
      </c>
      <c r="R21" s="42">
        <f t="shared" si="58"/>
        <v>31392.240000000005</v>
      </c>
      <c r="S21" s="42">
        <f t="shared" si="58"/>
        <v>39987.600000000006</v>
      </c>
      <c r="T21" s="42">
        <f t="shared" si="58"/>
        <v>23090.16</v>
      </c>
      <c r="U21" s="42">
        <f t="shared" si="58"/>
        <v>37720.32</v>
      </c>
      <c r="V21" s="42">
        <f t="shared" si="58"/>
        <v>32294.640000000003</v>
      </c>
      <c r="W21" s="42">
        <f t="shared" si="58"/>
        <v>28329.720000000005</v>
      </c>
      <c r="X21" s="42">
        <f t="shared" si="58"/>
        <v>9102.9600000000009</v>
      </c>
      <c r="Y21" s="42">
        <f t="shared" si="58"/>
        <v>38932.92</v>
      </c>
      <c r="Z21" s="42">
        <f t="shared" ref="Z21:AH21" si="59">4.7*12*Z35</f>
        <v>16113.480000000001</v>
      </c>
      <c r="AA21" s="42">
        <f t="shared" si="59"/>
        <v>16260.120000000003</v>
      </c>
      <c r="AB21" s="42">
        <f t="shared" si="59"/>
        <v>16457.520000000004</v>
      </c>
      <c r="AC21" s="42">
        <f t="shared" si="59"/>
        <v>16559.040000000005</v>
      </c>
      <c r="AD21" s="42">
        <f t="shared" si="59"/>
        <v>16327.800000000001</v>
      </c>
      <c r="AE21" s="42">
        <f t="shared" si="59"/>
        <v>9114.24</v>
      </c>
      <c r="AF21" s="42">
        <f t="shared" si="59"/>
        <v>5284.68</v>
      </c>
      <c r="AG21" s="42">
        <f t="shared" si="59"/>
        <v>28662.480000000003</v>
      </c>
      <c r="AH21" s="42">
        <f t="shared" si="59"/>
        <v>39643.560000000005</v>
      </c>
      <c r="AI21" s="42">
        <f>4.7*12*AI35</f>
        <v>26598.240000000005</v>
      </c>
      <c r="AJ21" s="42">
        <f t="shared" ref="AJ21:AR21" si="60">4.7*12*AJ35</f>
        <v>40100.400000000001</v>
      </c>
      <c r="AK21" s="42">
        <f t="shared" si="60"/>
        <v>33687.72</v>
      </c>
      <c r="AL21" s="42">
        <f t="shared" si="60"/>
        <v>32977.080000000009</v>
      </c>
      <c r="AM21" s="42">
        <f t="shared" si="60"/>
        <v>32576.640000000003</v>
      </c>
      <c r="AN21" s="42">
        <f t="shared" si="60"/>
        <v>32977.080000000009</v>
      </c>
      <c r="AO21" s="42">
        <f t="shared" si="60"/>
        <v>29440.800000000003</v>
      </c>
      <c r="AP21" s="42">
        <f t="shared" si="60"/>
        <v>29469.000000000004</v>
      </c>
      <c r="AQ21" s="42">
        <f t="shared" si="60"/>
        <v>29158.800000000003</v>
      </c>
      <c r="AR21" s="42">
        <f t="shared" si="60"/>
        <v>29829.960000000003</v>
      </c>
      <c r="AS21" s="42">
        <f t="shared" si="58"/>
        <v>29519.760000000002</v>
      </c>
      <c r="AT21" s="42">
        <f t="shared" ref="AT21:AU21" si="61">4.7*12*AT35</f>
        <v>25380.000000000004</v>
      </c>
      <c r="AU21" s="42">
        <f t="shared" si="61"/>
        <v>25413.840000000004</v>
      </c>
      <c r="AV21" s="42">
        <f>4.7*12*AV35</f>
        <v>39542.040000000008</v>
      </c>
      <c r="AW21" s="42">
        <f t="shared" ref="AW21:AY21" si="62">4.7*12*AW35</f>
        <v>29378.760000000002</v>
      </c>
      <c r="AX21" s="42">
        <f t="shared" si="62"/>
        <v>29187.000000000004</v>
      </c>
      <c r="AY21" s="42">
        <f t="shared" si="62"/>
        <v>28916.280000000006</v>
      </c>
      <c r="AZ21" s="42" t="s">
        <v>4</v>
      </c>
      <c r="BA21" s="42">
        <v>4.7</v>
      </c>
      <c r="BB21" s="42">
        <f t="shared" ref="BB21:BC21" si="63">4.7*12*BB35</f>
        <v>22763.040000000005</v>
      </c>
      <c r="BC21" s="42">
        <f t="shared" si="63"/>
        <v>40867.440000000002</v>
      </c>
      <c r="BD21" s="42">
        <f t="shared" ref="BD21:BG21" si="64">4.7*12*BD35</f>
        <v>22396.440000000002</v>
      </c>
      <c r="BE21" s="42">
        <f t="shared" si="64"/>
        <v>30123.240000000005</v>
      </c>
      <c r="BF21" s="42">
        <f t="shared" si="64"/>
        <v>30145.800000000003</v>
      </c>
      <c r="BG21" s="42">
        <f t="shared" si="64"/>
        <v>26000.400000000001</v>
      </c>
      <c r="BH21" s="42">
        <f t="shared" ref="BH21:BM21" si="65">4.7*12*BH35</f>
        <v>26417.760000000002</v>
      </c>
      <c r="BI21" s="42">
        <f t="shared" si="65"/>
        <v>29632.560000000001</v>
      </c>
      <c r="BJ21" s="42">
        <f t="shared" si="65"/>
        <v>4235.6400000000003</v>
      </c>
      <c r="BK21" s="42">
        <f t="shared" si="65"/>
        <v>41657.040000000008</v>
      </c>
      <c r="BL21" s="42">
        <f t="shared" si="65"/>
        <v>28882.440000000006</v>
      </c>
      <c r="BM21" s="42">
        <f t="shared" si="65"/>
        <v>22255.440000000002</v>
      </c>
    </row>
    <row r="22" spans="1:65" s="1" customFormat="1" ht="13.5" customHeight="1">
      <c r="A22" s="43" t="s">
        <v>10</v>
      </c>
      <c r="B22" s="43"/>
      <c r="C22" s="43"/>
      <c r="D22" s="43"/>
      <c r="E22" s="43"/>
      <c r="F22" s="43"/>
      <c r="G22" s="37"/>
      <c r="H22" s="49">
        <f t="shared" ref="H22" si="66">SUM(H23:H27)</f>
        <v>1.94</v>
      </c>
      <c r="I22" s="49">
        <f t="shared" ref="I22:M22" si="67">SUM(I23:I27)</f>
        <v>14377.728000000001</v>
      </c>
      <c r="J22" s="49">
        <f t="shared" si="67"/>
        <v>16435.68</v>
      </c>
      <c r="K22" s="49">
        <f t="shared" si="67"/>
        <v>16505.52</v>
      </c>
      <c r="L22" s="49">
        <f t="shared" si="67"/>
        <v>19913.712</v>
      </c>
      <c r="M22" s="49">
        <f t="shared" si="67"/>
        <v>14780.472</v>
      </c>
      <c r="N22" s="39"/>
      <c r="O22" s="49">
        <v>3.23</v>
      </c>
      <c r="P22" s="49">
        <f t="shared" ref="P22:AS22" si="68">SUM(P23:P27)</f>
        <v>27004.091999999997</v>
      </c>
      <c r="Q22" s="49">
        <f t="shared" si="68"/>
        <v>21349.007999999998</v>
      </c>
      <c r="R22" s="49">
        <f t="shared" si="68"/>
        <v>21573.815999999999</v>
      </c>
      <c r="S22" s="49">
        <f t="shared" si="68"/>
        <v>27480.84</v>
      </c>
      <c r="T22" s="49">
        <f t="shared" si="68"/>
        <v>15868.343999999999</v>
      </c>
      <c r="U22" s="49">
        <f t="shared" si="68"/>
        <v>25922.687999999998</v>
      </c>
      <c r="V22" s="49">
        <f t="shared" si="68"/>
        <v>22193.976000000002</v>
      </c>
      <c r="W22" s="49">
        <f t="shared" si="68"/>
        <v>19469.148000000001</v>
      </c>
      <c r="X22" s="49">
        <f t="shared" si="68"/>
        <v>6255.8639999999996</v>
      </c>
      <c r="Y22" s="49">
        <f t="shared" si="68"/>
        <v>26756.027999999995</v>
      </c>
      <c r="Z22" s="49">
        <f t="shared" ref="Z22:AH22" si="69">SUM(Z23:Z27)</f>
        <v>11073.732</v>
      </c>
      <c r="AA22" s="49">
        <f t="shared" si="69"/>
        <v>11174.508000000002</v>
      </c>
      <c r="AB22" s="49">
        <f t="shared" si="69"/>
        <v>11310.168</v>
      </c>
      <c r="AC22" s="49">
        <f t="shared" si="69"/>
        <v>11379.936</v>
      </c>
      <c r="AD22" s="49">
        <f t="shared" si="69"/>
        <v>11221.02</v>
      </c>
      <c r="AE22" s="49">
        <f t="shared" si="69"/>
        <v>6263.616</v>
      </c>
      <c r="AF22" s="49">
        <f t="shared" si="69"/>
        <v>3631.8119999999999</v>
      </c>
      <c r="AG22" s="49">
        <f t="shared" si="69"/>
        <v>19697.831999999999</v>
      </c>
      <c r="AH22" s="49">
        <f t="shared" si="69"/>
        <v>27244.403999999999</v>
      </c>
      <c r="AI22" s="49">
        <f t="shared" ref="AI22:AR22" si="70">SUM(AI23:AI27)</f>
        <v>18279.216</v>
      </c>
      <c r="AJ22" s="49">
        <f t="shared" si="70"/>
        <v>27558.36</v>
      </c>
      <c r="AK22" s="49">
        <f t="shared" si="70"/>
        <v>23151.347999999998</v>
      </c>
      <c r="AL22" s="49">
        <f t="shared" si="70"/>
        <v>22662.972000000002</v>
      </c>
      <c r="AM22" s="49">
        <f t="shared" si="70"/>
        <v>22387.775999999998</v>
      </c>
      <c r="AN22" s="49">
        <f t="shared" si="70"/>
        <v>22662.972000000002</v>
      </c>
      <c r="AO22" s="49">
        <f t="shared" si="70"/>
        <v>20232.72</v>
      </c>
      <c r="AP22" s="49">
        <f t="shared" si="70"/>
        <v>20252.099999999999</v>
      </c>
      <c r="AQ22" s="49">
        <f t="shared" si="70"/>
        <v>20038.919999999998</v>
      </c>
      <c r="AR22" s="49">
        <f t="shared" si="70"/>
        <v>20500.163999999997</v>
      </c>
      <c r="AS22" s="49">
        <f t="shared" si="68"/>
        <v>20286.984</v>
      </c>
      <c r="AT22" s="49">
        <f t="shared" ref="AT22:AY22" si="71">SUM(AT23:AT27)</f>
        <v>17442</v>
      </c>
      <c r="AU22" s="49">
        <f t="shared" si="71"/>
        <v>17465.256000000001</v>
      </c>
      <c r="AV22" s="49">
        <f t="shared" si="71"/>
        <v>27174.635999999999</v>
      </c>
      <c r="AW22" s="49">
        <f t="shared" si="71"/>
        <v>20190.083999999999</v>
      </c>
      <c r="AX22" s="49">
        <f t="shared" si="71"/>
        <v>20058.3</v>
      </c>
      <c r="AY22" s="49">
        <f t="shared" si="71"/>
        <v>19872.252</v>
      </c>
      <c r="AZ22" s="39"/>
      <c r="BA22" s="49">
        <v>1.9</v>
      </c>
      <c r="BB22" s="49">
        <f t="shared" ref="BB22:BC22" si="72">SUM(BB23:BB27)</f>
        <v>9202.0800000000017</v>
      </c>
      <c r="BC22" s="49">
        <f t="shared" si="72"/>
        <v>16520.88</v>
      </c>
      <c r="BD22" s="49">
        <f t="shared" ref="BD22:BG22" si="73">SUM(BD23:BD27)</f>
        <v>9053.880000000001</v>
      </c>
      <c r="BE22" s="49">
        <f t="shared" si="73"/>
        <v>12177.48</v>
      </c>
      <c r="BF22" s="49">
        <f t="shared" si="73"/>
        <v>12186.6</v>
      </c>
      <c r="BG22" s="49">
        <f t="shared" si="73"/>
        <v>10510.8</v>
      </c>
      <c r="BH22" s="49">
        <f t="shared" ref="BH22:BM22" si="74">SUM(BH23:BH27)</f>
        <v>10679.52</v>
      </c>
      <c r="BI22" s="49">
        <f t="shared" si="74"/>
        <v>11979.119999999999</v>
      </c>
      <c r="BJ22" s="49">
        <f t="shared" si="74"/>
        <v>1712.2799999999997</v>
      </c>
      <c r="BK22" s="49">
        <f t="shared" si="74"/>
        <v>16840.080000000002</v>
      </c>
      <c r="BL22" s="49">
        <f t="shared" si="74"/>
        <v>11675.880000000001</v>
      </c>
      <c r="BM22" s="49">
        <f t="shared" si="74"/>
        <v>8996.880000000001</v>
      </c>
    </row>
    <row r="23" spans="1:65" s="1" customFormat="1">
      <c r="A23" s="44" t="s">
        <v>38</v>
      </c>
      <c r="B23" s="40"/>
      <c r="C23" s="40"/>
      <c r="D23" s="40"/>
      <c r="E23" s="40"/>
      <c r="F23" s="40"/>
      <c r="G23" s="41" t="s">
        <v>4</v>
      </c>
      <c r="H23" s="42">
        <v>1.02</v>
      </c>
      <c r="I23" s="42">
        <f>1.02*12*I35</f>
        <v>7559.424</v>
      </c>
      <c r="J23" s="42">
        <f t="shared" ref="J23:M23" si="75">1.02*12*J35</f>
        <v>8641.44</v>
      </c>
      <c r="K23" s="42">
        <f t="shared" si="75"/>
        <v>8678.16</v>
      </c>
      <c r="L23" s="42">
        <f t="shared" si="75"/>
        <v>10470.096</v>
      </c>
      <c r="M23" s="42">
        <f t="shared" si="75"/>
        <v>7771.1759999999995</v>
      </c>
      <c r="N23" s="42" t="s">
        <v>4</v>
      </c>
      <c r="O23" s="42">
        <v>1.02</v>
      </c>
      <c r="P23" s="42">
        <f t="shared" ref="P23:AS23" si="76">1.02*12*P35</f>
        <v>8527.6080000000002</v>
      </c>
      <c r="Q23" s="42">
        <f t="shared" si="76"/>
        <v>6741.7919999999995</v>
      </c>
      <c r="R23" s="42">
        <f t="shared" si="76"/>
        <v>6812.7840000000006</v>
      </c>
      <c r="S23" s="42">
        <f t="shared" si="76"/>
        <v>8678.16</v>
      </c>
      <c r="T23" s="42">
        <f t="shared" si="76"/>
        <v>5011.0559999999996</v>
      </c>
      <c r="U23" s="42">
        <f t="shared" si="76"/>
        <v>8186.1119999999992</v>
      </c>
      <c r="V23" s="42">
        <f t="shared" si="76"/>
        <v>7008.6240000000007</v>
      </c>
      <c r="W23" s="42">
        <f t="shared" si="76"/>
        <v>6148.152</v>
      </c>
      <c r="X23" s="42">
        <f t="shared" si="76"/>
        <v>1975.5360000000001</v>
      </c>
      <c r="Y23" s="42">
        <f t="shared" si="76"/>
        <v>8449.271999999999</v>
      </c>
      <c r="Z23" s="42">
        <f t="shared" ref="Z23:AH23" si="77">1.02*12*Z35</f>
        <v>3496.9679999999998</v>
      </c>
      <c r="AA23" s="42">
        <f t="shared" si="77"/>
        <v>3528.7920000000004</v>
      </c>
      <c r="AB23" s="42">
        <f t="shared" si="77"/>
        <v>3571.6320000000001</v>
      </c>
      <c r="AC23" s="42">
        <f t="shared" si="77"/>
        <v>3593.6640000000002</v>
      </c>
      <c r="AD23" s="42">
        <f t="shared" si="77"/>
        <v>3543.48</v>
      </c>
      <c r="AE23" s="42">
        <f t="shared" si="77"/>
        <v>1977.9839999999999</v>
      </c>
      <c r="AF23" s="42">
        <f t="shared" si="77"/>
        <v>1146.8880000000001</v>
      </c>
      <c r="AG23" s="42">
        <f t="shared" si="77"/>
        <v>6220.3680000000004</v>
      </c>
      <c r="AH23" s="42">
        <f t="shared" si="77"/>
        <v>8603.4959999999992</v>
      </c>
      <c r="AI23" s="42">
        <f t="shared" ref="AI23:AR23" si="78">1.02*12*AI35</f>
        <v>5772.384</v>
      </c>
      <c r="AJ23" s="42">
        <f t="shared" si="78"/>
        <v>8702.64</v>
      </c>
      <c r="AK23" s="42">
        <f t="shared" si="78"/>
        <v>7310.9519999999993</v>
      </c>
      <c r="AL23" s="42">
        <f t="shared" si="78"/>
        <v>7156.728000000001</v>
      </c>
      <c r="AM23" s="42">
        <f t="shared" si="78"/>
        <v>7069.8240000000005</v>
      </c>
      <c r="AN23" s="42">
        <f t="shared" si="78"/>
        <v>7156.728000000001</v>
      </c>
      <c r="AO23" s="42">
        <f t="shared" si="78"/>
        <v>6389.28</v>
      </c>
      <c r="AP23" s="42">
        <f t="shared" si="78"/>
        <v>6395.4000000000005</v>
      </c>
      <c r="AQ23" s="42">
        <f t="shared" si="78"/>
        <v>6328.08</v>
      </c>
      <c r="AR23" s="42">
        <f t="shared" si="78"/>
        <v>6473.7359999999999</v>
      </c>
      <c r="AS23" s="42">
        <f t="shared" si="76"/>
        <v>6406.4160000000002</v>
      </c>
      <c r="AT23" s="42">
        <f t="shared" ref="AT23:AY23" si="79">1.02*12*AT35</f>
        <v>5508</v>
      </c>
      <c r="AU23" s="42">
        <f t="shared" si="79"/>
        <v>5515.3440000000001</v>
      </c>
      <c r="AV23" s="42">
        <f t="shared" si="79"/>
        <v>8581.4639999999999</v>
      </c>
      <c r="AW23" s="42">
        <f t="shared" si="79"/>
        <v>6375.8159999999998</v>
      </c>
      <c r="AX23" s="42">
        <f t="shared" si="79"/>
        <v>6334.2</v>
      </c>
      <c r="AY23" s="42">
        <f t="shared" si="79"/>
        <v>6275.4480000000003</v>
      </c>
      <c r="AZ23" s="42" t="s">
        <v>4</v>
      </c>
      <c r="BA23" s="42">
        <v>1.02</v>
      </c>
      <c r="BB23" s="42">
        <f t="shared" ref="BB23:BC23" si="80">1.02*12*BB35</f>
        <v>4940.0640000000003</v>
      </c>
      <c r="BC23" s="42">
        <f t="shared" si="80"/>
        <v>8869.1040000000012</v>
      </c>
      <c r="BD23" s="42">
        <f t="shared" ref="BD23:BG23" si="81">1.02*12*BD35</f>
        <v>4860.5040000000008</v>
      </c>
      <c r="BE23" s="42">
        <f t="shared" si="81"/>
        <v>6537.384</v>
      </c>
      <c r="BF23" s="42">
        <f t="shared" si="81"/>
        <v>6542.28</v>
      </c>
      <c r="BG23" s="42">
        <f t="shared" si="81"/>
        <v>5642.64</v>
      </c>
      <c r="BH23" s="42">
        <f t="shared" ref="BH23:BM23" si="82">1.02*12*BH35</f>
        <v>5733.2159999999994</v>
      </c>
      <c r="BI23" s="42">
        <f t="shared" si="82"/>
        <v>6430.8959999999997</v>
      </c>
      <c r="BJ23" s="42">
        <f t="shared" si="82"/>
        <v>919.22399999999993</v>
      </c>
      <c r="BK23" s="42">
        <f t="shared" si="82"/>
        <v>9040.4639999999999</v>
      </c>
      <c r="BL23" s="42">
        <f t="shared" si="82"/>
        <v>6268.1040000000003</v>
      </c>
      <c r="BM23" s="42">
        <f t="shared" si="82"/>
        <v>4829.9040000000005</v>
      </c>
    </row>
    <row r="24" spans="1:65" s="1" customFormat="1">
      <c r="A24" s="44" t="s">
        <v>28</v>
      </c>
      <c r="B24" s="40"/>
      <c r="C24" s="40"/>
      <c r="D24" s="40"/>
      <c r="E24" s="40"/>
      <c r="F24" s="40"/>
      <c r="G24" s="41" t="s">
        <v>3</v>
      </c>
      <c r="H24" s="42">
        <v>0</v>
      </c>
      <c r="I24" s="42">
        <f>0*1242*I35</f>
        <v>0</v>
      </c>
      <c r="J24" s="42">
        <f t="shared" ref="J24:M24" si="83">0*1242*J35</f>
        <v>0</v>
      </c>
      <c r="K24" s="42">
        <f t="shared" si="83"/>
        <v>0</v>
      </c>
      <c r="L24" s="42">
        <f t="shared" si="83"/>
        <v>0</v>
      </c>
      <c r="M24" s="42">
        <f t="shared" si="83"/>
        <v>0</v>
      </c>
      <c r="N24" s="42" t="s">
        <v>3</v>
      </c>
      <c r="O24" s="42">
        <v>0</v>
      </c>
      <c r="P24" s="42">
        <f>0*12*P35</f>
        <v>0</v>
      </c>
      <c r="Q24" s="42">
        <f t="shared" ref="Q24:AS24" si="84">0*12*Q35</f>
        <v>0</v>
      </c>
      <c r="R24" s="42">
        <f t="shared" si="84"/>
        <v>0</v>
      </c>
      <c r="S24" s="42">
        <f t="shared" si="84"/>
        <v>0</v>
      </c>
      <c r="T24" s="42">
        <f t="shared" si="84"/>
        <v>0</v>
      </c>
      <c r="U24" s="42">
        <f t="shared" si="84"/>
        <v>0</v>
      </c>
      <c r="V24" s="42">
        <f t="shared" si="84"/>
        <v>0</v>
      </c>
      <c r="W24" s="42">
        <f t="shared" si="84"/>
        <v>0</v>
      </c>
      <c r="X24" s="42">
        <f t="shared" si="84"/>
        <v>0</v>
      </c>
      <c r="Y24" s="42">
        <f t="shared" si="84"/>
        <v>0</v>
      </c>
      <c r="Z24" s="42">
        <f t="shared" ref="Z24:AH24" si="85">0*12*Z35</f>
        <v>0</v>
      </c>
      <c r="AA24" s="42">
        <f t="shared" si="85"/>
        <v>0</v>
      </c>
      <c r="AB24" s="42">
        <f t="shared" si="85"/>
        <v>0</v>
      </c>
      <c r="AC24" s="42">
        <f t="shared" si="85"/>
        <v>0</v>
      </c>
      <c r="AD24" s="42">
        <f t="shared" si="85"/>
        <v>0</v>
      </c>
      <c r="AE24" s="42">
        <f t="shared" si="85"/>
        <v>0</v>
      </c>
      <c r="AF24" s="42">
        <f t="shared" si="85"/>
        <v>0</v>
      </c>
      <c r="AG24" s="42">
        <f t="shared" si="85"/>
        <v>0</v>
      </c>
      <c r="AH24" s="42">
        <f t="shared" si="85"/>
        <v>0</v>
      </c>
      <c r="AI24" s="42">
        <f>0*12*AI35</f>
        <v>0</v>
      </c>
      <c r="AJ24" s="42">
        <f t="shared" ref="AJ24:AR24" si="86">0*12*AJ35</f>
        <v>0</v>
      </c>
      <c r="AK24" s="42">
        <f t="shared" si="86"/>
        <v>0</v>
      </c>
      <c r="AL24" s="42">
        <f t="shared" si="86"/>
        <v>0</v>
      </c>
      <c r="AM24" s="42">
        <f t="shared" si="86"/>
        <v>0</v>
      </c>
      <c r="AN24" s="42">
        <f t="shared" si="86"/>
        <v>0</v>
      </c>
      <c r="AO24" s="42">
        <f t="shared" si="86"/>
        <v>0</v>
      </c>
      <c r="AP24" s="42">
        <f t="shared" si="86"/>
        <v>0</v>
      </c>
      <c r="AQ24" s="42">
        <f t="shared" si="86"/>
        <v>0</v>
      </c>
      <c r="AR24" s="42">
        <f t="shared" si="86"/>
        <v>0</v>
      </c>
      <c r="AS24" s="42">
        <f t="shared" si="84"/>
        <v>0</v>
      </c>
      <c r="AT24" s="42">
        <f t="shared" ref="AT24:AU24" si="87">0*12*AT35</f>
        <v>0</v>
      </c>
      <c r="AU24" s="42">
        <f t="shared" si="87"/>
        <v>0</v>
      </c>
      <c r="AV24" s="42">
        <f>0*12*AV35</f>
        <v>0</v>
      </c>
      <c r="AW24" s="42">
        <f t="shared" ref="AW24:AY24" si="88">0*12*AW35</f>
        <v>0</v>
      </c>
      <c r="AX24" s="42">
        <f t="shared" si="88"/>
        <v>0</v>
      </c>
      <c r="AY24" s="42">
        <f t="shared" si="88"/>
        <v>0</v>
      </c>
      <c r="AZ24" s="42" t="s">
        <v>3</v>
      </c>
      <c r="BA24" s="42">
        <v>0</v>
      </c>
      <c r="BB24" s="42">
        <f t="shared" ref="BB24:BC24" si="89">0*12*BB35</f>
        <v>0</v>
      </c>
      <c r="BC24" s="42">
        <f t="shared" si="89"/>
        <v>0</v>
      </c>
      <c r="BD24" s="42">
        <f t="shared" ref="BD24:BG24" si="90">0*12*BD35</f>
        <v>0</v>
      </c>
      <c r="BE24" s="42">
        <f t="shared" si="90"/>
        <v>0</v>
      </c>
      <c r="BF24" s="42">
        <f t="shared" si="90"/>
        <v>0</v>
      </c>
      <c r="BG24" s="42">
        <f t="shared" si="90"/>
        <v>0</v>
      </c>
      <c r="BH24" s="42">
        <f t="shared" ref="BH24:BM24" si="91">0*12*BH35</f>
        <v>0</v>
      </c>
      <c r="BI24" s="42">
        <f t="shared" si="91"/>
        <v>0</v>
      </c>
      <c r="BJ24" s="42">
        <f t="shared" si="91"/>
        <v>0</v>
      </c>
      <c r="BK24" s="42">
        <f t="shared" si="91"/>
        <v>0</v>
      </c>
      <c r="BL24" s="42">
        <f t="shared" si="91"/>
        <v>0</v>
      </c>
      <c r="BM24" s="42">
        <f t="shared" si="91"/>
        <v>0</v>
      </c>
    </row>
    <row r="25" spans="1:65" s="1" customFormat="1" ht="25.5" customHeight="1">
      <c r="A25" s="44" t="s">
        <v>29</v>
      </c>
      <c r="B25" s="44"/>
      <c r="C25" s="44"/>
      <c r="D25" s="44"/>
      <c r="E25" s="44"/>
      <c r="F25" s="44"/>
      <c r="G25" s="41" t="s">
        <v>8</v>
      </c>
      <c r="H25" s="42">
        <v>0</v>
      </c>
      <c r="I25" s="42">
        <f>0*12*I35</f>
        <v>0</v>
      </c>
      <c r="J25" s="42">
        <f t="shared" ref="J25:M25" si="92">0*12*J35</f>
        <v>0</v>
      </c>
      <c r="K25" s="42">
        <f t="shared" si="92"/>
        <v>0</v>
      </c>
      <c r="L25" s="42">
        <f t="shared" si="92"/>
        <v>0</v>
      </c>
      <c r="M25" s="42">
        <f t="shared" si="92"/>
        <v>0</v>
      </c>
      <c r="N25" s="42" t="s">
        <v>8</v>
      </c>
      <c r="O25" s="42">
        <v>0</v>
      </c>
      <c r="P25" s="42">
        <f t="shared" ref="P25:AS25" si="93">0*12*P35</f>
        <v>0</v>
      </c>
      <c r="Q25" s="42">
        <f t="shared" si="93"/>
        <v>0</v>
      </c>
      <c r="R25" s="42">
        <f t="shared" si="93"/>
        <v>0</v>
      </c>
      <c r="S25" s="42">
        <f t="shared" si="93"/>
        <v>0</v>
      </c>
      <c r="T25" s="42">
        <f t="shared" si="93"/>
        <v>0</v>
      </c>
      <c r="U25" s="42">
        <f t="shared" si="93"/>
        <v>0</v>
      </c>
      <c r="V25" s="42">
        <f t="shared" si="93"/>
        <v>0</v>
      </c>
      <c r="W25" s="42">
        <f t="shared" si="93"/>
        <v>0</v>
      </c>
      <c r="X25" s="42">
        <f t="shared" si="93"/>
        <v>0</v>
      </c>
      <c r="Y25" s="42">
        <f t="shared" si="93"/>
        <v>0</v>
      </c>
      <c r="Z25" s="42">
        <f t="shared" ref="Z25:AH25" si="94">0*12*Z35</f>
        <v>0</v>
      </c>
      <c r="AA25" s="42">
        <f t="shared" si="94"/>
        <v>0</v>
      </c>
      <c r="AB25" s="42">
        <f t="shared" si="94"/>
        <v>0</v>
      </c>
      <c r="AC25" s="42">
        <f t="shared" si="94"/>
        <v>0</v>
      </c>
      <c r="AD25" s="42">
        <f t="shared" si="94"/>
        <v>0</v>
      </c>
      <c r="AE25" s="42">
        <f t="shared" si="94"/>
        <v>0</v>
      </c>
      <c r="AF25" s="42">
        <f t="shared" si="94"/>
        <v>0</v>
      </c>
      <c r="AG25" s="42">
        <f t="shared" si="94"/>
        <v>0</v>
      </c>
      <c r="AH25" s="42">
        <f t="shared" si="94"/>
        <v>0</v>
      </c>
      <c r="AI25" s="42">
        <f t="shared" ref="AI25:AR25" si="95">0*12*AI35</f>
        <v>0</v>
      </c>
      <c r="AJ25" s="42">
        <f t="shared" si="95"/>
        <v>0</v>
      </c>
      <c r="AK25" s="42">
        <f t="shared" si="95"/>
        <v>0</v>
      </c>
      <c r="AL25" s="42">
        <f t="shared" si="95"/>
        <v>0</v>
      </c>
      <c r="AM25" s="42">
        <f t="shared" si="95"/>
        <v>0</v>
      </c>
      <c r="AN25" s="42">
        <f t="shared" si="95"/>
        <v>0</v>
      </c>
      <c r="AO25" s="42">
        <f t="shared" si="95"/>
        <v>0</v>
      </c>
      <c r="AP25" s="42">
        <f t="shared" si="95"/>
        <v>0</v>
      </c>
      <c r="AQ25" s="42">
        <f t="shared" si="95"/>
        <v>0</v>
      </c>
      <c r="AR25" s="42">
        <f t="shared" si="95"/>
        <v>0</v>
      </c>
      <c r="AS25" s="42">
        <f t="shared" si="93"/>
        <v>0</v>
      </c>
      <c r="AT25" s="42">
        <f t="shared" ref="AT25:AY25" si="96">0*12*AT35</f>
        <v>0</v>
      </c>
      <c r="AU25" s="42">
        <f t="shared" si="96"/>
        <v>0</v>
      </c>
      <c r="AV25" s="42">
        <f t="shared" si="96"/>
        <v>0</v>
      </c>
      <c r="AW25" s="42">
        <f t="shared" si="96"/>
        <v>0</v>
      </c>
      <c r="AX25" s="42">
        <f t="shared" si="96"/>
        <v>0</v>
      </c>
      <c r="AY25" s="42">
        <f t="shared" si="96"/>
        <v>0</v>
      </c>
      <c r="AZ25" s="42" t="s">
        <v>8</v>
      </c>
      <c r="BA25" s="42">
        <v>0</v>
      </c>
      <c r="BB25" s="42">
        <f t="shared" ref="BB25:BC25" si="97">0*12*BB35</f>
        <v>0</v>
      </c>
      <c r="BC25" s="42">
        <f t="shared" si="97"/>
        <v>0</v>
      </c>
      <c r="BD25" s="42">
        <f t="shared" ref="BD25:BG25" si="98">0*12*BD35</f>
        <v>0</v>
      </c>
      <c r="BE25" s="42">
        <f t="shared" si="98"/>
        <v>0</v>
      </c>
      <c r="BF25" s="42">
        <f t="shared" si="98"/>
        <v>0</v>
      </c>
      <c r="BG25" s="42">
        <f t="shared" si="98"/>
        <v>0</v>
      </c>
      <c r="BH25" s="42">
        <f t="shared" ref="BH25:BM25" si="99">0*12*BH35</f>
        <v>0</v>
      </c>
      <c r="BI25" s="42">
        <f t="shared" si="99"/>
        <v>0</v>
      </c>
      <c r="BJ25" s="42">
        <f t="shared" si="99"/>
        <v>0</v>
      </c>
      <c r="BK25" s="42">
        <f t="shared" si="99"/>
        <v>0</v>
      </c>
      <c r="BL25" s="42">
        <f t="shared" si="99"/>
        <v>0</v>
      </c>
      <c r="BM25" s="42">
        <f t="shared" si="99"/>
        <v>0</v>
      </c>
    </row>
    <row r="26" spans="1:65" s="1" customFormat="1" ht="38.25" customHeight="1">
      <c r="A26" s="44" t="s">
        <v>30</v>
      </c>
      <c r="B26" s="44"/>
      <c r="C26" s="44"/>
      <c r="D26" s="44"/>
      <c r="E26" s="44"/>
      <c r="F26" s="44"/>
      <c r="G26" s="45" t="s">
        <v>9</v>
      </c>
      <c r="H26" s="42">
        <f>0.03+0.01</f>
        <v>0.04</v>
      </c>
      <c r="I26" s="42">
        <f>0.04*12*I35</f>
        <v>296.44799999999998</v>
      </c>
      <c r="J26" s="42">
        <f t="shared" ref="J26:M26" si="100">0.04*12*J35</f>
        <v>338.88</v>
      </c>
      <c r="K26" s="42">
        <f t="shared" si="100"/>
        <v>340.32</v>
      </c>
      <c r="L26" s="42">
        <f t="shared" si="100"/>
        <v>410.59199999999998</v>
      </c>
      <c r="M26" s="42">
        <f t="shared" si="100"/>
        <v>304.75199999999995</v>
      </c>
      <c r="N26" s="46" t="s">
        <v>9</v>
      </c>
      <c r="O26" s="42">
        <v>0.04</v>
      </c>
      <c r="P26" s="42">
        <f t="shared" ref="P26:AS26" si="101">0.04*12*P35</f>
        <v>334.416</v>
      </c>
      <c r="Q26" s="42">
        <f t="shared" si="101"/>
        <v>264.38399999999996</v>
      </c>
      <c r="R26" s="42">
        <f t="shared" si="101"/>
        <v>267.16800000000001</v>
      </c>
      <c r="S26" s="42">
        <f t="shared" si="101"/>
        <v>340.32</v>
      </c>
      <c r="T26" s="42">
        <f t="shared" si="101"/>
        <v>196.51199999999997</v>
      </c>
      <c r="U26" s="42">
        <f t="shared" si="101"/>
        <v>321.02399999999994</v>
      </c>
      <c r="V26" s="42">
        <f t="shared" si="101"/>
        <v>274.84800000000001</v>
      </c>
      <c r="W26" s="42">
        <f t="shared" si="101"/>
        <v>241.10399999999998</v>
      </c>
      <c r="X26" s="42">
        <f t="shared" si="101"/>
        <v>77.471999999999994</v>
      </c>
      <c r="Y26" s="42">
        <f t="shared" si="101"/>
        <v>331.34399999999999</v>
      </c>
      <c r="Z26" s="42">
        <f t="shared" ref="Z26:AH26" si="102">0.04*12*Z35</f>
        <v>137.136</v>
      </c>
      <c r="AA26" s="42">
        <f t="shared" si="102"/>
        <v>138.38400000000001</v>
      </c>
      <c r="AB26" s="42">
        <f t="shared" si="102"/>
        <v>140.06399999999999</v>
      </c>
      <c r="AC26" s="42">
        <f t="shared" si="102"/>
        <v>140.928</v>
      </c>
      <c r="AD26" s="42">
        <f t="shared" si="102"/>
        <v>138.96</v>
      </c>
      <c r="AE26" s="42">
        <f t="shared" si="102"/>
        <v>77.567999999999998</v>
      </c>
      <c r="AF26" s="42">
        <f t="shared" si="102"/>
        <v>44.975999999999999</v>
      </c>
      <c r="AG26" s="42">
        <f t="shared" si="102"/>
        <v>243.93599999999998</v>
      </c>
      <c r="AH26" s="42">
        <f t="shared" si="102"/>
        <v>337.392</v>
      </c>
      <c r="AI26" s="42">
        <f t="shared" ref="AI26:AR26" si="103">0.04*12*AI35</f>
        <v>226.36799999999999</v>
      </c>
      <c r="AJ26" s="42">
        <f t="shared" si="103"/>
        <v>341.28</v>
      </c>
      <c r="AK26" s="42">
        <f t="shared" si="103"/>
        <v>286.70399999999995</v>
      </c>
      <c r="AL26" s="42">
        <f t="shared" si="103"/>
        <v>280.65600000000001</v>
      </c>
      <c r="AM26" s="42">
        <f t="shared" si="103"/>
        <v>277.24799999999999</v>
      </c>
      <c r="AN26" s="42">
        <f t="shared" si="103"/>
        <v>280.65600000000001</v>
      </c>
      <c r="AO26" s="42">
        <f t="shared" si="103"/>
        <v>250.56</v>
      </c>
      <c r="AP26" s="42">
        <f t="shared" si="103"/>
        <v>250.79999999999998</v>
      </c>
      <c r="AQ26" s="42">
        <f t="shared" si="103"/>
        <v>248.16</v>
      </c>
      <c r="AR26" s="42">
        <f t="shared" si="103"/>
        <v>253.87199999999999</v>
      </c>
      <c r="AS26" s="42">
        <f t="shared" si="101"/>
        <v>251.23199999999997</v>
      </c>
      <c r="AT26" s="42">
        <f t="shared" ref="AT26:AY26" si="104">0.04*12*AT35</f>
        <v>216</v>
      </c>
      <c r="AU26" s="42">
        <f t="shared" si="104"/>
        <v>216.28800000000001</v>
      </c>
      <c r="AV26" s="42">
        <f t="shared" si="104"/>
        <v>336.52800000000002</v>
      </c>
      <c r="AW26" s="42">
        <f t="shared" si="104"/>
        <v>250.03199999999998</v>
      </c>
      <c r="AX26" s="42">
        <f t="shared" si="104"/>
        <v>248.39999999999998</v>
      </c>
      <c r="AY26" s="42">
        <f t="shared" si="104"/>
        <v>246.096</v>
      </c>
      <c r="AZ26" s="46" t="s">
        <v>9</v>
      </c>
      <c r="BA26" s="42">
        <v>0.04</v>
      </c>
      <c r="BB26" s="42">
        <f t="shared" ref="BB26:BC26" si="105">0.04*12*BB35</f>
        <v>193.72800000000001</v>
      </c>
      <c r="BC26" s="42">
        <f t="shared" si="105"/>
        <v>347.80799999999999</v>
      </c>
      <c r="BD26" s="42">
        <f t="shared" ref="BD26:BG26" si="106">0.04*12*BD35</f>
        <v>190.608</v>
      </c>
      <c r="BE26" s="42">
        <f t="shared" si="106"/>
        <v>256.36799999999999</v>
      </c>
      <c r="BF26" s="42">
        <f t="shared" si="106"/>
        <v>256.56</v>
      </c>
      <c r="BG26" s="42">
        <f t="shared" si="106"/>
        <v>221.28</v>
      </c>
      <c r="BH26" s="42">
        <f t="shared" ref="BH26:BM26" si="107">0.04*12*BH35</f>
        <v>224.83199999999999</v>
      </c>
      <c r="BI26" s="42">
        <f t="shared" si="107"/>
        <v>252.19199999999998</v>
      </c>
      <c r="BJ26" s="42">
        <f t="shared" si="107"/>
        <v>36.047999999999995</v>
      </c>
      <c r="BK26" s="42">
        <f t="shared" si="107"/>
        <v>354.52800000000002</v>
      </c>
      <c r="BL26" s="42">
        <f t="shared" si="107"/>
        <v>245.80799999999999</v>
      </c>
      <c r="BM26" s="42">
        <f t="shared" si="107"/>
        <v>189.40800000000002</v>
      </c>
    </row>
    <row r="27" spans="1:65" s="1" customFormat="1" ht="85.5" customHeight="1">
      <c r="A27" s="44" t="s">
        <v>48</v>
      </c>
      <c r="B27" s="44"/>
      <c r="C27" s="44"/>
      <c r="D27" s="44"/>
      <c r="E27" s="44"/>
      <c r="F27" s="44"/>
      <c r="G27" s="41" t="s">
        <v>8</v>
      </c>
      <c r="H27" s="42">
        <f>0.32+0.18+0.38</f>
        <v>0.88</v>
      </c>
      <c r="I27" s="42">
        <f>0.88*12*I35</f>
        <v>6521.8560000000007</v>
      </c>
      <c r="J27" s="42">
        <f t="shared" ref="J27:M27" si="108">0.88*12*J35</f>
        <v>7455.3600000000006</v>
      </c>
      <c r="K27" s="42">
        <f t="shared" si="108"/>
        <v>7487.04</v>
      </c>
      <c r="L27" s="42">
        <f t="shared" si="108"/>
        <v>9033.0239999999994</v>
      </c>
      <c r="M27" s="42">
        <f t="shared" si="108"/>
        <v>6704.5439999999999</v>
      </c>
      <c r="N27" s="42" t="s">
        <v>8</v>
      </c>
      <c r="O27" s="42">
        <v>2.17</v>
      </c>
      <c r="P27" s="42">
        <f>2.17*12*P35</f>
        <v>18142.067999999999</v>
      </c>
      <c r="Q27" s="42">
        <f t="shared" ref="Q27:AS27" si="109">2.17*12*Q35</f>
        <v>14342.831999999999</v>
      </c>
      <c r="R27" s="42">
        <f t="shared" si="109"/>
        <v>14493.864</v>
      </c>
      <c r="S27" s="42">
        <f t="shared" si="109"/>
        <v>18462.36</v>
      </c>
      <c r="T27" s="42">
        <f t="shared" si="109"/>
        <v>10660.776</v>
      </c>
      <c r="U27" s="42">
        <f t="shared" si="109"/>
        <v>17415.552</v>
      </c>
      <c r="V27" s="42">
        <f t="shared" si="109"/>
        <v>14910.504000000001</v>
      </c>
      <c r="W27" s="42">
        <f t="shared" si="109"/>
        <v>13079.892</v>
      </c>
      <c r="X27" s="42">
        <f t="shared" si="109"/>
        <v>4202.8559999999998</v>
      </c>
      <c r="Y27" s="42">
        <f t="shared" si="109"/>
        <v>17975.411999999997</v>
      </c>
      <c r="Z27" s="42">
        <f t="shared" ref="Z27:AH27" si="110">2.17*12*Z35</f>
        <v>7439.6279999999997</v>
      </c>
      <c r="AA27" s="42">
        <f t="shared" si="110"/>
        <v>7507.3320000000003</v>
      </c>
      <c r="AB27" s="42">
        <f t="shared" si="110"/>
        <v>7598.4719999999998</v>
      </c>
      <c r="AC27" s="42">
        <f t="shared" si="110"/>
        <v>7645.3440000000001</v>
      </c>
      <c r="AD27" s="42">
        <f t="shared" si="110"/>
        <v>7538.58</v>
      </c>
      <c r="AE27" s="42">
        <f t="shared" si="110"/>
        <v>4208.0639999999994</v>
      </c>
      <c r="AF27" s="42">
        <f t="shared" si="110"/>
        <v>2439.9479999999999</v>
      </c>
      <c r="AG27" s="42">
        <f t="shared" si="110"/>
        <v>13233.527999999998</v>
      </c>
      <c r="AH27" s="42">
        <f t="shared" si="110"/>
        <v>18303.516</v>
      </c>
      <c r="AI27" s="42">
        <f>2.17*12*AI35</f>
        <v>12280.464</v>
      </c>
      <c r="AJ27" s="42">
        <f t="shared" ref="AJ27:AR27" si="111">2.17*12*AJ35</f>
        <v>18514.439999999999</v>
      </c>
      <c r="AK27" s="42">
        <f t="shared" si="111"/>
        <v>15553.691999999999</v>
      </c>
      <c r="AL27" s="42">
        <f t="shared" si="111"/>
        <v>15225.588000000002</v>
      </c>
      <c r="AM27" s="42">
        <f t="shared" si="111"/>
        <v>15040.704</v>
      </c>
      <c r="AN27" s="42">
        <f t="shared" si="111"/>
        <v>15225.588000000002</v>
      </c>
      <c r="AO27" s="42">
        <f t="shared" si="111"/>
        <v>13592.88</v>
      </c>
      <c r="AP27" s="42">
        <f t="shared" si="111"/>
        <v>13605.9</v>
      </c>
      <c r="AQ27" s="42">
        <f t="shared" si="111"/>
        <v>13462.68</v>
      </c>
      <c r="AR27" s="42">
        <f t="shared" si="111"/>
        <v>13772.555999999999</v>
      </c>
      <c r="AS27" s="42">
        <f t="shared" si="109"/>
        <v>13629.335999999999</v>
      </c>
      <c r="AT27" s="42">
        <f t="shared" ref="AT27:AU27" si="112">2.17*12*AT35</f>
        <v>11718</v>
      </c>
      <c r="AU27" s="42">
        <f t="shared" si="112"/>
        <v>11733.624</v>
      </c>
      <c r="AV27" s="42">
        <f>2.17*12*AV35</f>
        <v>18256.644</v>
      </c>
      <c r="AW27" s="42">
        <f t="shared" ref="AW27:AY27" si="113">2.17*12*AW35</f>
        <v>13564.235999999999</v>
      </c>
      <c r="AX27" s="42">
        <f t="shared" si="113"/>
        <v>13475.699999999999</v>
      </c>
      <c r="AY27" s="42">
        <f t="shared" si="113"/>
        <v>13350.708000000001</v>
      </c>
      <c r="AZ27" s="42" t="s">
        <v>8</v>
      </c>
      <c r="BA27" s="42">
        <v>0.84</v>
      </c>
      <c r="BB27" s="42">
        <f t="shared" ref="BB27:BM27" si="114">0.84*12*BB35</f>
        <v>4068.2880000000005</v>
      </c>
      <c r="BC27" s="42">
        <f t="shared" si="114"/>
        <v>7303.9679999999998</v>
      </c>
      <c r="BD27" s="42">
        <f t="shared" si="114"/>
        <v>4002.7680000000005</v>
      </c>
      <c r="BE27" s="42">
        <f t="shared" si="114"/>
        <v>5383.7280000000001</v>
      </c>
      <c r="BF27" s="42">
        <f t="shared" si="114"/>
        <v>5387.76</v>
      </c>
      <c r="BG27" s="42">
        <f t="shared" si="114"/>
        <v>4646.88</v>
      </c>
      <c r="BH27" s="42">
        <f t="shared" si="114"/>
        <v>4721.4719999999998</v>
      </c>
      <c r="BI27" s="42">
        <f t="shared" si="114"/>
        <v>5296.0320000000002</v>
      </c>
      <c r="BJ27" s="42">
        <f t="shared" si="114"/>
        <v>757.00799999999992</v>
      </c>
      <c r="BK27" s="42">
        <f t="shared" si="114"/>
        <v>7445.0880000000006</v>
      </c>
      <c r="BL27" s="42">
        <f t="shared" si="114"/>
        <v>5161.9679999999998</v>
      </c>
      <c r="BM27" s="42">
        <f t="shared" si="114"/>
        <v>3977.5680000000002</v>
      </c>
    </row>
    <row r="28" spans="1:65" s="1" customFormat="1">
      <c r="A28" s="36" t="s">
        <v>7</v>
      </c>
      <c r="B28" s="36"/>
      <c r="C28" s="36"/>
      <c r="D28" s="36"/>
      <c r="E28" s="36"/>
      <c r="F28" s="36"/>
      <c r="G28" s="37"/>
      <c r="H28" s="49">
        <f t="shared" ref="H28" si="115">SUM(H29:H33)</f>
        <v>11.659999999999997</v>
      </c>
      <c r="I28" s="49">
        <f t="shared" ref="I28:M28" si="116">SUM(I29:I33)</f>
        <v>86414.592000000019</v>
      </c>
      <c r="J28" s="49">
        <f t="shared" si="116"/>
        <v>98783.51999999999</v>
      </c>
      <c r="K28" s="49">
        <f t="shared" si="116"/>
        <v>99203.279999999984</v>
      </c>
      <c r="L28" s="49">
        <f t="shared" si="116"/>
        <v>119687.568</v>
      </c>
      <c r="M28" s="49">
        <f t="shared" si="116"/>
        <v>88835.207999999999</v>
      </c>
      <c r="N28" s="39"/>
      <c r="O28" s="49">
        <v>7.3299999999999992</v>
      </c>
      <c r="P28" s="49">
        <f t="shared" ref="P28:AS28" si="117">SUM(P29:P33)</f>
        <v>61281.732000000011</v>
      </c>
      <c r="Q28" s="49">
        <f t="shared" si="117"/>
        <v>48448.367999999988</v>
      </c>
      <c r="R28" s="49">
        <f t="shared" si="117"/>
        <v>48958.536</v>
      </c>
      <c r="S28" s="49">
        <f t="shared" si="117"/>
        <v>62363.64</v>
      </c>
      <c r="T28" s="49">
        <f t="shared" si="117"/>
        <v>36010.823999999993</v>
      </c>
      <c r="U28" s="49">
        <f t="shared" si="117"/>
        <v>58827.648000000001</v>
      </c>
      <c r="V28" s="49">
        <f t="shared" si="117"/>
        <v>50365.896000000008</v>
      </c>
      <c r="W28" s="49">
        <f t="shared" si="117"/>
        <v>44182.308000000005</v>
      </c>
      <c r="X28" s="49">
        <f t="shared" si="117"/>
        <v>14196.744000000002</v>
      </c>
      <c r="Y28" s="49">
        <f t="shared" si="117"/>
        <v>60718.787999999993</v>
      </c>
      <c r="Z28" s="49">
        <f t="shared" ref="Z28:AH28" si="118">SUM(Z29:Z33)</f>
        <v>25130.171999999999</v>
      </c>
      <c r="AA28" s="49">
        <f t="shared" si="118"/>
        <v>25358.868000000002</v>
      </c>
      <c r="AB28" s="49">
        <f t="shared" si="118"/>
        <v>25666.728000000003</v>
      </c>
      <c r="AC28" s="49">
        <f t="shared" si="118"/>
        <v>25825.056</v>
      </c>
      <c r="AD28" s="49">
        <f t="shared" si="118"/>
        <v>25464.420000000002</v>
      </c>
      <c r="AE28" s="49">
        <f t="shared" si="118"/>
        <v>14214.336000000001</v>
      </c>
      <c r="AF28" s="49">
        <f t="shared" si="118"/>
        <v>8241.8520000000008</v>
      </c>
      <c r="AG28" s="49">
        <f t="shared" si="118"/>
        <v>44701.271999999997</v>
      </c>
      <c r="AH28" s="49">
        <f t="shared" si="118"/>
        <v>61827.084000000003</v>
      </c>
      <c r="AI28" s="49">
        <f t="shared" ref="AI28:AR28" si="119">SUM(AI29:AI33)</f>
        <v>41481.936000000002</v>
      </c>
      <c r="AJ28" s="49">
        <f t="shared" si="119"/>
        <v>62539.560000000005</v>
      </c>
      <c r="AK28" s="49">
        <f t="shared" si="119"/>
        <v>52538.508000000002</v>
      </c>
      <c r="AL28" s="49">
        <f t="shared" si="119"/>
        <v>51430.212000000007</v>
      </c>
      <c r="AM28" s="49">
        <f t="shared" si="119"/>
        <v>50805.696000000004</v>
      </c>
      <c r="AN28" s="49">
        <f t="shared" si="119"/>
        <v>51430.212000000007</v>
      </c>
      <c r="AO28" s="49">
        <f t="shared" si="119"/>
        <v>45915.119999999995</v>
      </c>
      <c r="AP28" s="49">
        <f t="shared" si="119"/>
        <v>45959.1</v>
      </c>
      <c r="AQ28" s="49">
        <f t="shared" si="119"/>
        <v>45475.320000000007</v>
      </c>
      <c r="AR28" s="49">
        <f t="shared" si="119"/>
        <v>46522.043999999994</v>
      </c>
      <c r="AS28" s="49">
        <f t="shared" si="117"/>
        <v>46038.264000000003</v>
      </c>
      <c r="AT28" s="49">
        <f t="shared" ref="AT28:AY28" si="120">SUM(AT29:AT33)</f>
        <v>39582</v>
      </c>
      <c r="AU28" s="49">
        <f t="shared" si="120"/>
        <v>39634.776000000005</v>
      </c>
      <c r="AV28" s="49">
        <f t="shared" si="120"/>
        <v>61668.756000000001</v>
      </c>
      <c r="AW28" s="49">
        <f t="shared" si="120"/>
        <v>45818.364000000001</v>
      </c>
      <c r="AX28" s="49">
        <f t="shared" si="120"/>
        <v>45519.30000000001</v>
      </c>
      <c r="AY28" s="49">
        <f t="shared" si="120"/>
        <v>45097.092000000004</v>
      </c>
      <c r="AZ28" s="39"/>
      <c r="BA28" s="49">
        <v>9.370000000000001</v>
      </c>
      <c r="BB28" s="49">
        <f t="shared" ref="BB28:BC28" si="121">SUM(BB29:BB33)</f>
        <v>45380.784</v>
      </c>
      <c r="BC28" s="49">
        <f t="shared" si="121"/>
        <v>81474.024000000005</v>
      </c>
      <c r="BD28" s="49">
        <f t="shared" ref="BD28:BG28" si="122">SUM(BD29:BD33)</f>
        <v>44649.924000000006</v>
      </c>
      <c r="BE28" s="49">
        <f t="shared" si="122"/>
        <v>60054.204000000005</v>
      </c>
      <c r="BF28" s="49">
        <f t="shared" si="122"/>
        <v>60099.179999999993</v>
      </c>
      <c r="BG28" s="49">
        <f t="shared" si="122"/>
        <v>51834.84</v>
      </c>
      <c r="BH28" s="49">
        <f t="shared" ref="BH28:BM28" si="123">SUM(BH29:BH33)</f>
        <v>52666.895999999993</v>
      </c>
      <c r="BI28" s="49">
        <f t="shared" si="123"/>
        <v>59075.97600000001</v>
      </c>
      <c r="BJ28" s="49">
        <f t="shared" si="123"/>
        <v>8444.2440000000006</v>
      </c>
      <c r="BK28" s="49">
        <f t="shared" si="123"/>
        <v>83048.183999999994</v>
      </c>
      <c r="BL28" s="49">
        <f t="shared" si="123"/>
        <v>57580.523999999998</v>
      </c>
      <c r="BM28" s="49">
        <f t="shared" si="123"/>
        <v>44368.824000000001</v>
      </c>
    </row>
    <row r="29" spans="1:65" s="1" customFormat="1" ht="193.5" customHeight="1">
      <c r="A29" s="44" t="s">
        <v>39</v>
      </c>
      <c r="B29" s="44"/>
      <c r="C29" s="44"/>
      <c r="D29" s="44"/>
      <c r="E29" s="44"/>
      <c r="F29" s="44"/>
      <c r="G29" s="45" t="s">
        <v>44</v>
      </c>
      <c r="H29" s="42">
        <f>0.49+0.35+2.46+2.46+0.81+0.1+0.13+0.14+0.1+0.03+0.02+0.04+0.01</f>
        <v>7.1399999999999988</v>
      </c>
      <c r="I29" s="42">
        <f>7.14*12*I35</f>
        <v>52915.968000000001</v>
      </c>
      <c r="J29" s="42">
        <f t="shared" ref="J29:M29" si="124">7.14*12*J35</f>
        <v>60490.079999999994</v>
      </c>
      <c r="K29" s="42">
        <f t="shared" si="124"/>
        <v>60747.119999999995</v>
      </c>
      <c r="L29" s="42">
        <f t="shared" si="124"/>
        <v>73290.671999999991</v>
      </c>
      <c r="M29" s="42">
        <f t="shared" si="124"/>
        <v>54398.231999999996</v>
      </c>
      <c r="N29" s="46" t="s">
        <v>44</v>
      </c>
      <c r="O29" s="42">
        <v>1.57</v>
      </c>
      <c r="P29" s="42">
        <f>1.57*12*P35</f>
        <v>13125.828000000001</v>
      </c>
      <c r="Q29" s="42">
        <f t="shared" ref="Q29:AS29" si="125">1.57*12*Q35</f>
        <v>10377.071999999998</v>
      </c>
      <c r="R29" s="42">
        <f t="shared" si="125"/>
        <v>10486.344000000001</v>
      </c>
      <c r="S29" s="42">
        <f t="shared" si="125"/>
        <v>13357.56</v>
      </c>
      <c r="T29" s="42">
        <f t="shared" si="125"/>
        <v>7713.0959999999995</v>
      </c>
      <c r="U29" s="42">
        <f t="shared" si="125"/>
        <v>12600.191999999999</v>
      </c>
      <c r="V29" s="42">
        <f t="shared" si="125"/>
        <v>10787.784</v>
      </c>
      <c r="W29" s="42">
        <f t="shared" si="125"/>
        <v>9463.3320000000003</v>
      </c>
      <c r="X29" s="42">
        <f t="shared" si="125"/>
        <v>3040.7760000000003</v>
      </c>
      <c r="Y29" s="42">
        <f t="shared" si="125"/>
        <v>13005.251999999999</v>
      </c>
      <c r="Z29" s="42">
        <f t="shared" ref="Z29:AH29" si="126">1.57*12*Z35</f>
        <v>5382.5879999999997</v>
      </c>
      <c r="AA29" s="42">
        <f t="shared" si="126"/>
        <v>5431.5720000000001</v>
      </c>
      <c r="AB29" s="42">
        <f t="shared" si="126"/>
        <v>5497.5120000000006</v>
      </c>
      <c r="AC29" s="42">
        <f t="shared" si="126"/>
        <v>5531.424</v>
      </c>
      <c r="AD29" s="42">
        <f t="shared" si="126"/>
        <v>5454.18</v>
      </c>
      <c r="AE29" s="42">
        <f t="shared" si="126"/>
        <v>3044.5439999999999</v>
      </c>
      <c r="AF29" s="42">
        <f t="shared" si="126"/>
        <v>1765.308</v>
      </c>
      <c r="AG29" s="42">
        <f t="shared" si="126"/>
        <v>9574.4879999999994</v>
      </c>
      <c r="AH29" s="42">
        <f t="shared" si="126"/>
        <v>13242.635999999999</v>
      </c>
      <c r="AI29" s="42">
        <f>1.57*12*AI35</f>
        <v>8884.9439999999995</v>
      </c>
      <c r="AJ29" s="42">
        <f t="shared" ref="AJ29:AR29" si="127">1.57*12*AJ35</f>
        <v>13395.24</v>
      </c>
      <c r="AK29" s="42">
        <f t="shared" si="127"/>
        <v>11253.132</v>
      </c>
      <c r="AL29" s="42">
        <f t="shared" si="127"/>
        <v>11015.748000000001</v>
      </c>
      <c r="AM29" s="42">
        <f t="shared" si="127"/>
        <v>10881.984</v>
      </c>
      <c r="AN29" s="42">
        <f t="shared" si="127"/>
        <v>11015.748000000001</v>
      </c>
      <c r="AO29" s="42">
        <f t="shared" si="127"/>
        <v>9834.48</v>
      </c>
      <c r="AP29" s="42">
        <f t="shared" si="127"/>
        <v>9843.9</v>
      </c>
      <c r="AQ29" s="42">
        <f t="shared" si="127"/>
        <v>9740.2800000000007</v>
      </c>
      <c r="AR29" s="42">
        <f t="shared" si="127"/>
        <v>9964.4759999999987</v>
      </c>
      <c r="AS29" s="42">
        <f t="shared" si="125"/>
        <v>9860.8559999999998</v>
      </c>
      <c r="AT29" s="42">
        <f t="shared" ref="AT29:AU29" si="128">1.57*12*AT35</f>
        <v>8478</v>
      </c>
      <c r="AU29" s="42">
        <f t="shared" si="128"/>
        <v>8489.3040000000001</v>
      </c>
      <c r="AV29" s="42">
        <f>1.57*12*AV35</f>
        <v>13208.724</v>
      </c>
      <c r="AW29" s="42">
        <f t="shared" ref="AW29:AY29" si="129">1.57*12*AW35</f>
        <v>9813.7559999999994</v>
      </c>
      <c r="AX29" s="42">
        <f t="shared" si="129"/>
        <v>9749.7000000000007</v>
      </c>
      <c r="AY29" s="42">
        <f t="shared" si="129"/>
        <v>9659.268</v>
      </c>
      <c r="AZ29" s="46" t="s">
        <v>44</v>
      </c>
      <c r="BA29" s="42">
        <v>5.91</v>
      </c>
      <c r="BB29" s="42">
        <f t="shared" ref="BB29:BM29" si="130">5.91*12*BB35</f>
        <v>28623.312000000002</v>
      </c>
      <c r="BC29" s="42">
        <f t="shared" si="130"/>
        <v>51388.632000000005</v>
      </c>
      <c r="BD29" s="42">
        <f t="shared" si="130"/>
        <v>28162.332000000002</v>
      </c>
      <c r="BE29" s="42">
        <f t="shared" si="130"/>
        <v>37878.372000000003</v>
      </c>
      <c r="BF29" s="42">
        <f t="shared" si="130"/>
        <v>37906.74</v>
      </c>
      <c r="BG29" s="42">
        <f t="shared" si="130"/>
        <v>32694.12</v>
      </c>
      <c r="BH29" s="42">
        <f t="shared" si="130"/>
        <v>33218.928</v>
      </c>
      <c r="BI29" s="42">
        <f t="shared" si="130"/>
        <v>37261.368000000002</v>
      </c>
      <c r="BJ29" s="42">
        <f t="shared" si="130"/>
        <v>5326.0919999999996</v>
      </c>
      <c r="BK29" s="42">
        <f t="shared" si="130"/>
        <v>52381.512000000002</v>
      </c>
      <c r="BL29" s="42">
        <f t="shared" si="130"/>
        <v>36318.132000000005</v>
      </c>
      <c r="BM29" s="42">
        <f t="shared" si="130"/>
        <v>27985.032000000003</v>
      </c>
    </row>
    <row r="30" spans="1:65" s="1" customFormat="1" ht="72.75" customHeight="1">
      <c r="A30" s="40" t="s">
        <v>6</v>
      </c>
      <c r="B30" s="40"/>
      <c r="C30" s="40"/>
      <c r="D30" s="40"/>
      <c r="E30" s="40"/>
      <c r="F30" s="40"/>
      <c r="G30" s="45" t="s">
        <v>5</v>
      </c>
      <c r="H30" s="42">
        <v>1.4</v>
      </c>
      <c r="I30" s="42">
        <f>1.4*12*I35</f>
        <v>10375.679999999998</v>
      </c>
      <c r="J30" s="42">
        <f t="shared" ref="J30:M30" si="131">1.4*12*J35</f>
        <v>11860.799999999997</v>
      </c>
      <c r="K30" s="42">
        <f t="shared" si="131"/>
        <v>11911.199999999997</v>
      </c>
      <c r="L30" s="42">
        <f t="shared" si="131"/>
        <v>14370.719999999998</v>
      </c>
      <c r="M30" s="42">
        <f t="shared" si="131"/>
        <v>10666.319999999998</v>
      </c>
      <c r="N30" s="46" t="s">
        <v>5</v>
      </c>
      <c r="O30" s="42">
        <v>1.85</v>
      </c>
      <c r="P30" s="42">
        <f>1.85*12*P35</f>
        <v>15466.740000000003</v>
      </c>
      <c r="Q30" s="42">
        <f t="shared" ref="Q30:AS30" si="132">1.85*12*Q35</f>
        <v>12227.76</v>
      </c>
      <c r="R30" s="42">
        <f t="shared" si="132"/>
        <v>12356.520000000002</v>
      </c>
      <c r="S30" s="42">
        <f t="shared" si="132"/>
        <v>15739.800000000003</v>
      </c>
      <c r="T30" s="42">
        <f t="shared" si="132"/>
        <v>9088.68</v>
      </c>
      <c r="U30" s="42">
        <f t="shared" si="132"/>
        <v>14847.36</v>
      </c>
      <c r="V30" s="42">
        <f t="shared" si="132"/>
        <v>12711.720000000003</v>
      </c>
      <c r="W30" s="42">
        <f t="shared" si="132"/>
        <v>11151.060000000001</v>
      </c>
      <c r="X30" s="42">
        <f t="shared" si="132"/>
        <v>3583.0800000000004</v>
      </c>
      <c r="Y30" s="42">
        <f t="shared" si="132"/>
        <v>15324.660000000002</v>
      </c>
      <c r="Z30" s="42">
        <f t="shared" ref="Z30:AH30" si="133">1.85*12*Z35</f>
        <v>6342.5400000000009</v>
      </c>
      <c r="AA30" s="42">
        <f t="shared" si="133"/>
        <v>6400.2600000000011</v>
      </c>
      <c r="AB30" s="42">
        <f t="shared" si="133"/>
        <v>6477.9600000000009</v>
      </c>
      <c r="AC30" s="42">
        <f t="shared" si="133"/>
        <v>6517.920000000001</v>
      </c>
      <c r="AD30" s="42">
        <f t="shared" si="133"/>
        <v>6426.9000000000005</v>
      </c>
      <c r="AE30" s="42">
        <f t="shared" si="133"/>
        <v>3587.5200000000004</v>
      </c>
      <c r="AF30" s="42">
        <f t="shared" si="133"/>
        <v>2080.1400000000003</v>
      </c>
      <c r="AG30" s="42">
        <f t="shared" si="133"/>
        <v>11282.04</v>
      </c>
      <c r="AH30" s="42">
        <f t="shared" si="133"/>
        <v>15604.380000000001</v>
      </c>
      <c r="AI30" s="42">
        <f>1.85*12*AI35</f>
        <v>10469.520000000002</v>
      </c>
      <c r="AJ30" s="42">
        <f t="shared" ref="AJ30:AR30" si="134">1.85*12*AJ35</f>
        <v>15784.200000000003</v>
      </c>
      <c r="AK30" s="42">
        <f t="shared" si="134"/>
        <v>13260.060000000001</v>
      </c>
      <c r="AL30" s="42">
        <f t="shared" si="134"/>
        <v>12980.340000000002</v>
      </c>
      <c r="AM30" s="42">
        <f t="shared" si="134"/>
        <v>12822.720000000003</v>
      </c>
      <c r="AN30" s="42">
        <f t="shared" si="134"/>
        <v>12980.340000000002</v>
      </c>
      <c r="AO30" s="42">
        <f t="shared" si="134"/>
        <v>11588.400000000001</v>
      </c>
      <c r="AP30" s="42">
        <f t="shared" si="134"/>
        <v>11599.500000000002</v>
      </c>
      <c r="AQ30" s="42">
        <f t="shared" si="134"/>
        <v>11477.400000000001</v>
      </c>
      <c r="AR30" s="42">
        <f t="shared" si="134"/>
        <v>11741.580000000002</v>
      </c>
      <c r="AS30" s="42">
        <f t="shared" si="132"/>
        <v>11619.480000000001</v>
      </c>
      <c r="AT30" s="42">
        <f t="shared" ref="AT30:AU30" si="135">1.85*12*AT35</f>
        <v>9990.0000000000018</v>
      </c>
      <c r="AU30" s="42">
        <f t="shared" si="135"/>
        <v>10003.320000000002</v>
      </c>
      <c r="AV30" s="42">
        <f>1.85*12*AV35</f>
        <v>15564.420000000002</v>
      </c>
      <c r="AW30" s="42">
        <f t="shared" ref="AW30:AY30" si="136">1.85*12*AW35</f>
        <v>11563.980000000001</v>
      </c>
      <c r="AX30" s="42">
        <f t="shared" si="136"/>
        <v>11488.500000000002</v>
      </c>
      <c r="AY30" s="42">
        <f t="shared" si="136"/>
        <v>11381.940000000002</v>
      </c>
      <c r="AZ30" s="46" t="s">
        <v>5</v>
      </c>
      <c r="BA30" s="42">
        <v>1.2</v>
      </c>
      <c r="BB30" s="42">
        <f t="shared" ref="BB30:BM30" si="137">1.2*12*BB35</f>
        <v>5811.84</v>
      </c>
      <c r="BC30" s="42">
        <f t="shared" si="137"/>
        <v>10434.24</v>
      </c>
      <c r="BD30" s="42">
        <f t="shared" si="137"/>
        <v>5718.24</v>
      </c>
      <c r="BE30" s="42">
        <f t="shared" si="137"/>
        <v>7691.04</v>
      </c>
      <c r="BF30" s="42">
        <f t="shared" si="137"/>
        <v>7696.7999999999993</v>
      </c>
      <c r="BG30" s="42">
        <f t="shared" si="137"/>
        <v>6638.4</v>
      </c>
      <c r="BH30" s="42">
        <f t="shared" si="137"/>
        <v>6744.9599999999991</v>
      </c>
      <c r="BI30" s="42">
        <f t="shared" si="137"/>
        <v>7565.7599999999993</v>
      </c>
      <c r="BJ30" s="42">
        <f t="shared" si="137"/>
        <v>1081.4399999999998</v>
      </c>
      <c r="BK30" s="42">
        <f t="shared" si="137"/>
        <v>10635.84</v>
      </c>
      <c r="BL30" s="42">
        <f t="shared" si="137"/>
        <v>7374.24</v>
      </c>
      <c r="BM30" s="42">
        <f t="shared" si="137"/>
        <v>5682.24</v>
      </c>
    </row>
    <row r="31" spans="1:65" s="1" customFormat="1" ht="24">
      <c r="A31" s="40" t="s">
        <v>37</v>
      </c>
      <c r="B31" s="40"/>
      <c r="C31" s="40"/>
      <c r="D31" s="40"/>
      <c r="E31" s="40"/>
      <c r="F31" s="40"/>
      <c r="G31" s="47" t="s">
        <v>45</v>
      </c>
      <c r="H31" s="42">
        <f>0.51+0.3+0.22+0.12+0.17+0.22</f>
        <v>1.5399999999999998</v>
      </c>
      <c r="I31" s="42">
        <f>1.54*12*I35</f>
        <v>11413.248000000001</v>
      </c>
      <c r="J31" s="42">
        <f t="shared" ref="J31:M31" si="138">1.54*12*J35</f>
        <v>13046.880000000001</v>
      </c>
      <c r="K31" s="42">
        <f t="shared" si="138"/>
        <v>13102.32</v>
      </c>
      <c r="L31" s="42">
        <f t="shared" si="138"/>
        <v>15807.791999999999</v>
      </c>
      <c r="M31" s="42">
        <f t="shared" si="138"/>
        <v>11732.951999999999</v>
      </c>
      <c r="N31" s="48" t="s">
        <v>45</v>
      </c>
      <c r="O31" s="42">
        <v>2.1199999999999997</v>
      </c>
      <c r="P31" s="42">
        <f>2.12*12*P35</f>
        <v>17724.048000000003</v>
      </c>
      <c r="Q31" s="42">
        <f t="shared" ref="Q31:AS31" si="139">2.12*12*Q35</f>
        <v>14012.351999999999</v>
      </c>
      <c r="R31" s="42">
        <f t="shared" si="139"/>
        <v>14159.904</v>
      </c>
      <c r="S31" s="42">
        <f t="shared" si="139"/>
        <v>18036.96</v>
      </c>
      <c r="T31" s="42">
        <f t="shared" si="139"/>
        <v>10415.136</v>
      </c>
      <c r="U31" s="42">
        <f t="shared" si="139"/>
        <v>17014.272000000001</v>
      </c>
      <c r="V31" s="42">
        <f t="shared" si="139"/>
        <v>14566.944000000001</v>
      </c>
      <c r="W31" s="42">
        <f t="shared" si="139"/>
        <v>12778.512000000001</v>
      </c>
      <c r="X31" s="42">
        <f t="shared" si="139"/>
        <v>4106.0160000000005</v>
      </c>
      <c r="Y31" s="42">
        <f t="shared" si="139"/>
        <v>17561.232</v>
      </c>
      <c r="Z31" s="42">
        <f t="shared" ref="Z31:AH31" si="140">2.12*12*Z35</f>
        <v>7268.2079999999996</v>
      </c>
      <c r="AA31" s="42">
        <f t="shared" si="140"/>
        <v>7334.3520000000008</v>
      </c>
      <c r="AB31" s="42">
        <f t="shared" si="140"/>
        <v>7423.3920000000007</v>
      </c>
      <c r="AC31" s="42">
        <f t="shared" si="140"/>
        <v>7469.1840000000011</v>
      </c>
      <c r="AD31" s="42">
        <f t="shared" si="140"/>
        <v>7364.88</v>
      </c>
      <c r="AE31" s="42">
        <f t="shared" si="140"/>
        <v>4111.1040000000003</v>
      </c>
      <c r="AF31" s="42">
        <f t="shared" si="140"/>
        <v>2383.7280000000001</v>
      </c>
      <c r="AG31" s="42">
        <f t="shared" si="140"/>
        <v>12928.608</v>
      </c>
      <c r="AH31" s="42">
        <f t="shared" si="140"/>
        <v>17881.776000000002</v>
      </c>
      <c r="AI31" s="42">
        <f>2.12*12*AI35</f>
        <v>11997.504000000001</v>
      </c>
      <c r="AJ31" s="42">
        <f t="shared" ref="AJ31:AR31" si="141">2.12*12*AJ35</f>
        <v>18087.84</v>
      </c>
      <c r="AK31" s="42">
        <f t="shared" si="141"/>
        <v>15195.312</v>
      </c>
      <c r="AL31" s="42">
        <f t="shared" si="141"/>
        <v>14874.768000000002</v>
      </c>
      <c r="AM31" s="42">
        <f t="shared" si="141"/>
        <v>14694.144000000002</v>
      </c>
      <c r="AN31" s="42">
        <f t="shared" si="141"/>
        <v>14874.768000000002</v>
      </c>
      <c r="AO31" s="42">
        <f t="shared" si="141"/>
        <v>13279.68</v>
      </c>
      <c r="AP31" s="42">
        <f t="shared" si="141"/>
        <v>13292.400000000001</v>
      </c>
      <c r="AQ31" s="42">
        <f t="shared" si="141"/>
        <v>13152.480000000001</v>
      </c>
      <c r="AR31" s="42">
        <f t="shared" si="141"/>
        <v>13455.216</v>
      </c>
      <c r="AS31" s="42">
        <f t="shared" si="139"/>
        <v>13315.296</v>
      </c>
      <c r="AT31" s="42">
        <f t="shared" ref="AT31:AU31" si="142">2.12*12*AT35</f>
        <v>11448</v>
      </c>
      <c r="AU31" s="42">
        <f t="shared" si="142"/>
        <v>11463.264000000001</v>
      </c>
      <c r="AV31" s="42">
        <f>2.12*12*AV35</f>
        <v>17835.984</v>
      </c>
      <c r="AW31" s="42">
        <f t="shared" ref="AW31:AY31" si="143">2.12*12*AW35</f>
        <v>13251.696</v>
      </c>
      <c r="AX31" s="42">
        <f t="shared" si="143"/>
        <v>13165.2</v>
      </c>
      <c r="AY31" s="42">
        <f t="shared" si="143"/>
        <v>13043.088000000002</v>
      </c>
      <c r="AZ31" s="48" t="s">
        <v>45</v>
      </c>
      <c r="BA31" s="42">
        <v>1.1099999999999999</v>
      </c>
      <c r="BB31" s="42">
        <f t="shared" ref="BB31:BM31" si="144">1.11*12*BB35</f>
        <v>5375.9520000000002</v>
      </c>
      <c r="BC31" s="42">
        <f t="shared" si="144"/>
        <v>9651.6720000000005</v>
      </c>
      <c r="BD31" s="42">
        <f t="shared" si="144"/>
        <v>5289.3720000000003</v>
      </c>
      <c r="BE31" s="42">
        <f t="shared" si="144"/>
        <v>7114.2120000000004</v>
      </c>
      <c r="BF31" s="42">
        <f t="shared" si="144"/>
        <v>7119.54</v>
      </c>
      <c r="BG31" s="42">
        <f t="shared" si="144"/>
        <v>6140.52</v>
      </c>
      <c r="BH31" s="42">
        <f t="shared" si="144"/>
        <v>6239.0879999999997</v>
      </c>
      <c r="BI31" s="42">
        <f t="shared" si="144"/>
        <v>6998.3279999999995</v>
      </c>
      <c r="BJ31" s="42">
        <f t="shared" si="144"/>
        <v>1000.332</v>
      </c>
      <c r="BK31" s="42">
        <f t="shared" si="144"/>
        <v>9838.152</v>
      </c>
      <c r="BL31" s="42">
        <f t="shared" si="144"/>
        <v>6821.1720000000005</v>
      </c>
      <c r="BM31" s="42">
        <f t="shared" si="144"/>
        <v>5256.0720000000001</v>
      </c>
    </row>
    <row r="32" spans="1:65" s="1" customFormat="1">
      <c r="A32" s="40" t="s">
        <v>51</v>
      </c>
      <c r="B32" s="40"/>
      <c r="C32" s="40"/>
      <c r="D32" s="40"/>
      <c r="E32" s="40"/>
      <c r="F32" s="40"/>
      <c r="G32" s="41" t="s">
        <v>4</v>
      </c>
      <c r="H32" s="42">
        <v>0.87</v>
      </c>
      <c r="I32" s="42">
        <f>0.87*12*I35</f>
        <v>6447.7439999999997</v>
      </c>
      <c r="J32" s="42">
        <f t="shared" ref="J32:M32" si="145">0.87*12*J35</f>
        <v>7370.6399999999994</v>
      </c>
      <c r="K32" s="42">
        <f t="shared" si="145"/>
        <v>7401.96</v>
      </c>
      <c r="L32" s="42">
        <f t="shared" si="145"/>
        <v>8930.3760000000002</v>
      </c>
      <c r="M32" s="42">
        <f t="shared" si="145"/>
        <v>6628.3559999999998</v>
      </c>
      <c r="N32" s="42" t="s">
        <v>4</v>
      </c>
      <c r="O32" s="42">
        <v>1.36</v>
      </c>
      <c r="P32" s="42">
        <f>1.36*12*P35</f>
        <v>11370.144</v>
      </c>
      <c r="Q32" s="42">
        <f t="shared" ref="Q32:AS32" si="146">1.36*12*Q35</f>
        <v>8989.0559999999987</v>
      </c>
      <c r="R32" s="42">
        <f t="shared" si="146"/>
        <v>9083.7120000000014</v>
      </c>
      <c r="S32" s="42">
        <f t="shared" si="146"/>
        <v>11570.880000000001</v>
      </c>
      <c r="T32" s="42">
        <f t="shared" si="146"/>
        <v>6681.4079999999994</v>
      </c>
      <c r="U32" s="42">
        <f t="shared" si="146"/>
        <v>10914.815999999999</v>
      </c>
      <c r="V32" s="42">
        <f t="shared" si="146"/>
        <v>9344.8320000000003</v>
      </c>
      <c r="W32" s="42">
        <f t="shared" si="146"/>
        <v>8197.5360000000001</v>
      </c>
      <c r="X32" s="42">
        <f t="shared" si="146"/>
        <v>2634.0480000000002</v>
      </c>
      <c r="Y32" s="42">
        <f t="shared" si="146"/>
        <v>11265.696</v>
      </c>
      <c r="Z32" s="42">
        <f t="shared" ref="Z32:AH32" si="147">1.36*12*Z35</f>
        <v>4662.6239999999998</v>
      </c>
      <c r="AA32" s="42">
        <f t="shared" si="147"/>
        <v>4705.0560000000005</v>
      </c>
      <c r="AB32" s="42">
        <f t="shared" si="147"/>
        <v>4762.1760000000004</v>
      </c>
      <c r="AC32" s="42">
        <f t="shared" si="147"/>
        <v>4791.5520000000006</v>
      </c>
      <c r="AD32" s="42">
        <f t="shared" si="147"/>
        <v>4724.6400000000003</v>
      </c>
      <c r="AE32" s="42">
        <f t="shared" si="147"/>
        <v>2637.3119999999999</v>
      </c>
      <c r="AF32" s="42">
        <f t="shared" si="147"/>
        <v>1529.184</v>
      </c>
      <c r="AG32" s="42">
        <f t="shared" si="147"/>
        <v>8293.8240000000005</v>
      </c>
      <c r="AH32" s="42">
        <f t="shared" si="147"/>
        <v>11471.328</v>
      </c>
      <c r="AI32" s="42">
        <f>1.36*12*AI35</f>
        <v>7696.5120000000006</v>
      </c>
      <c r="AJ32" s="42">
        <f t="shared" ref="AJ32:AR32" si="148">1.36*12*AJ35</f>
        <v>11603.52</v>
      </c>
      <c r="AK32" s="42">
        <f t="shared" si="148"/>
        <v>9747.9359999999997</v>
      </c>
      <c r="AL32" s="42">
        <f t="shared" si="148"/>
        <v>9542.3040000000001</v>
      </c>
      <c r="AM32" s="42">
        <f t="shared" si="148"/>
        <v>9426.4320000000007</v>
      </c>
      <c r="AN32" s="42">
        <f t="shared" si="148"/>
        <v>9542.3040000000001</v>
      </c>
      <c r="AO32" s="42">
        <f t="shared" si="148"/>
        <v>8519.0400000000009</v>
      </c>
      <c r="AP32" s="42">
        <f t="shared" si="148"/>
        <v>8527.2000000000007</v>
      </c>
      <c r="AQ32" s="42">
        <f t="shared" si="148"/>
        <v>8437.44</v>
      </c>
      <c r="AR32" s="42">
        <f t="shared" si="148"/>
        <v>8631.6479999999992</v>
      </c>
      <c r="AS32" s="42">
        <f t="shared" si="146"/>
        <v>8541.887999999999</v>
      </c>
      <c r="AT32" s="42">
        <f t="shared" ref="AT32:AU32" si="149">1.36*12*AT35</f>
        <v>7344</v>
      </c>
      <c r="AU32" s="42">
        <f t="shared" si="149"/>
        <v>7353.7920000000004</v>
      </c>
      <c r="AV32" s="42">
        <f>1.36*12*AV35</f>
        <v>11441.952000000001</v>
      </c>
      <c r="AW32" s="42">
        <f t="shared" ref="AW32:AY32" si="150">1.36*12*AW35</f>
        <v>8501.0879999999997</v>
      </c>
      <c r="AX32" s="42">
        <f t="shared" si="150"/>
        <v>8445.6</v>
      </c>
      <c r="AY32" s="42">
        <f t="shared" si="150"/>
        <v>8367.264000000001</v>
      </c>
      <c r="AZ32" s="42" t="s">
        <v>4</v>
      </c>
      <c r="BA32" s="42">
        <v>0.94</v>
      </c>
      <c r="BB32" s="42">
        <f t="shared" ref="BB32:BM32" si="151">0.94*12*BB35</f>
        <v>4552.6080000000002</v>
      </c>
      <c r="BC32" s="42">
        <f t="shared" si="151"/>
        <v>8173.4879999999994</v>
      </c>
      <c r="BD32" s="42">
        <f t="shared" si="151"/>
        <v>4479.2879999999996</v>
      </c>
      <c r="BE32" s="42">
        <f t="shared" si="151"/>
        <v>6024.6480000000001</v>
      </c>
      <c r="BF32" s="42">
        <f t="shared" si="151"/>
        <v>6029.16</v>
      </c>
      <c r="BG32" s="42">
        <f t="shared" si="151"/>
        <v>5200.08</v>
      </c>
      <c r="BH32" s="42">
        <f t="shared" si="151"/>
        <v>5283.5519999999997</v>
      </c>
      <c r="BI32" s="42">
        <f t="shared" si="151"/>
        <v>5926.5119999999997</v>
      </c>
      <c r="BJ32" s="42">
        <f t="shared" si="151"/>
        <v>847.12799999999993</v>
      </c>
      <c r="BK32" s="42">
        <f t="shared" si="151"/>
        <v>8331.4079999999994</v>
      </c>
      <c r="BL32" s="42">
        <f t="shared" si="151"/>
        <v>5776.4880000000003</v>
      </c>
      <c r="BM32" s="42">
        <f t="shared" si="151"/>
        <v>4451.0879999999997</v>
      </c>
    </row>
    <row r="33" spans="1:80" s="1" customFormat="1">
      <c r="A33" s="40" t="s">
        <v>52</v>
      </c>
      <c r="B33" s="40"/>
      <c r="C33" s="40"/>
      <c r="D33" s="40"/>
      <c r="E33" s="40"/>
      <c r="F33" s="40"/>
      <c r="G33" s="41" t="s">
        <v>8</v>
      </c>
      <c r="H33" s="42">
        <v>0.71</v>
      </c>
      <c r="I33" s="42">
        <f>0.71*12*I35</f>
        <v>5261.9520000000002</v>
      </c>
      <c r="J33" s="42">
        <f t="shared" ref="J33:M33" si="152">0.71*12*J35</f>
        <v>6015.12</v>
      </c>
      <c r="K33" s="42">
        <f t="shared" si="152"/>
        <v>6040.6799999999994</v>
      </c>
      <c r="L33" s="42">
        <f t="shared" si="152"/>
        <v>7288.0079999999998</v>
      </c>
      <c r="M33" s="42">
        <f t="shared" si="152"/>
        <v>5409.348</v>
      </c>
      <c r="N33" s="42" t="s">
        <v>8</v>
      </c>
      <c r="O33" s="42">
        <v>0.43</v>
      </c>
      <c r="P33" s="42">
        <f>0.43*12*P35</f>
        <v>3594.9720000000002</v>
      </c>
      <c r="Q33" s="42">
        <f t="shared" ref="Q33:AS33" si="153">0.43*12*Q35</f>
        <v>2842.1279999999997</v>
      </c>
      <c r="R33" s="42">
        <f t="shared" si="153"/>
        <v>2872.056</v>
      </c>
      <c r="S33" s="42">
        <f t="shared" si="153"/>
        <v>3658.44</v>
      </c>
      <c r="T33" s="42">
        <f t="shared" si="153"/>
        <v>2112.5039999999999</v>
      </c>
      <c r="U33" s="42">
        <f t="shared" si="153"/>
        <v>3451.0079999999998</v>
      </c>
      <c r="V33" s="42">
        <f t="shared" si="153"/>
        <v>2954.616</v>
      </c>
      <c r="W33" s="42">
        <f t="shared" si="153"/>
        <v>2591.8679999999999</v>
      </c>
      <c r="X33" s="42">
        <f t="shared" si="153"/>
        <v>832.82400000000007</v>
      </c>
      <c r="Y33" s="42">
        <f t="shared" si="153"/>
        <v>3561.9479999999999</v>
      </c>
      <c r="Z33" s="42">
        <f t="shared" ref="Z33:AH33" si="154">0.43*12*Z35</f>
        <v>1474.212</v>
      </c>
      <c r="AA33" s="42">
        <f t="shared" si="154"/>
        <v>1487.6280000000002</v>
      </c>
      <c r="AB33" s="42">
        <f t="shared" si="154"/>
        <v>1505.6880000000001</v>
      </c>
      <c r="AC33" s="42">
        <f t="shared" si="154"/>
        <v>1514.9760000000001</v>
      </c>
      <c r="AD33" s="42">
        <f t="shared" si="154"/>
        <v>1493.82</v>
      </c>
      <c r="AE33" s="42">
        <f t="shared" si="154"/>
        <v>833.85599999999999</v>
      </c>
      <c r="AF33" s="42">
        <f t="shared" si="154"/>
        <v>483.49200000000002</v>
      </c>
      <c r="AG33" s="42">
        <f t="shared" si="154"/>
        <v>2622.3119999999999</v>
      </c>
      <c r="AH33" s="42">
        <f t="shared" si="154"/>
        <v>3626.9639999999999</v>
      </c>
      <c r="AI33" s="42">
        <f>0.43*12*AI35</f>
        <v>2433.4560000000001</v>
      </c>
      <c r="AJ33" s="42">
        <f t="shared" ref="AJ33:AR33" si="155">0.43*12*AJ35</f>
        <v>3668.76</v>
      </c>
      <c r="AK33" s="42">
        <f t="shared" si="155"/>
        <v>3082.0679999999998</v>
      </c>
      <c r="AL33" s="42">
        <f t="shared" si="155"/>
        <v>3017.0520000000001</v>
      </c>
      <c r="AM33" s="42">
        <f t="shared" si="155"/>
        <v>2980.4160000000002</v>
      </c>
      <c r="AN33" s="42">
        <f t="shared" si="155"/>
        <v>3017.0520000000001</v>
      </c>
      <c r="AO33" s="42">
        <f t="shared" si="155"/>
        <v>2693.52</v>
      </c>
      <c r="AP33" s="42">
        <f t="shared" si="155"/>
        <v>2696.1</v>
      </c>
      <c r="AQ33" s="42">
        <f t="shared" si="155"/>
        <v>2667.7200000000003</v>
      </c>
      <c r="AR33" s="42">
        <f t="shared" si="155"/>
        <v>2729.1239999999998</v>
      </c>
      <c r="AS33" s="42">
        <f t="shared" si="153"/>
        <v>2700.7440000000001</v>
      </c>
      <c r="AT33" s="42">
        <f t="shared" ref="AT33:AU33" si="156">0.43*12*AT35</f>
        <v>2322</v>
      </c>
      <c r="AU33" s="42">
        <f t="shared" si="156"/>
        <v>2325.096</v>
      </c>
      <c r="AV33" s="42">
        <f>0.43*12*AV35</f>
        <v>3617.6760000000004</v>
      </c>
      <c r="AW33" s="42">
        <f t="shared" ref="AW33:AY33" si="157">0.43*12*AW35</f>
        <v>2687.8440000000001</v>
      </c>
      <c r="AX33" s="42">
        <f t="shared" si="157"/>
        <v>2670.3</v>
      </c>
      <c r="AY33" s="42">
        <f t="shared" si="157"/>
        <v>2645.5320000000002</v>
      </c>
      <c r="AZ33" s="42" t="s">
        <v>8</v>
      </c>
      <c r="BA33" s="42">
        <v>0.21</v>
      </c>
      <c r="BB33" s="42">
        <f t="shared" ref="BB33:BM33" si="158">0.21*12*BB35</f>
        <v>1017.0720000000001</v>
      </c>
      <c r="BC33" s="42">
        <f t="shared" si="158"/>
        <v>1825.992</v>
      </c>
      <c r="BD33" s="42">
        <f t="shared" si="158"/>
        <v>1000.6920000000001</v>
      </c>
      <c r="BE33" s="42">
        <f t="shared" si="158"/>
        <v>1345.932</v>
      </c>
      <c r="BF33" s="42">
        <f t="shared" si="158"/>
        <v>1346.94</v>
      </c>
      <c r="BG33" s="42">
        <f t="shared" si="158"/>
        <v>1161.72</v>
      </c>
      <c r="BH33" s="42">
        <f t="shared" si="158"/>
        <v>1180.3679999999999</v>
      </c>
      <c r="BI33" s="42">
        <f t="shared" si="158"/>
        <v>1324.008</v>
      </c>
      <c r="BJ33" s="42">
        <f t="shared" si="158"/>
        <v>189.25199999999998</v>
      </c>
      <c r="BK33" s="42">
        <f t="shared" si="158"/>
        <v>1861.2720000000002</v>
      </c>
      <c r="BL33" s="42">
        <f t="shared" si="158"/>
        <v>1290.492</v>
      </c>
      <c r="BM33" s="42">
        <f t="shared" si="158"/>
        <v>994.39200000000005</v>
      </c>
    </row>
    <row r="34" spans="1:80" s="1" customFormat="1">
      <c r="A34" s="50" t="s">
        <v>2</v>
      </c>
      <c r="B34" s="50"/>
      <c r="C34" s="50"/>
      <c r="D34" s="50"/>
      <c r="E34" s="50"/>
      <c r="F34" s="50"/>
      <c r="G34" s="51"/>
      <c r="H34" s="52"/>
      <c r="I34" s="53">
        <f>I14+I22+I28</f>
        <v>135254.40000000002</v>
      </c>
      <c r="J34" s="53">
        <f t="shared" ref="J34:M34" si="159">J14+J22+J28</f>
        <v>154614</v>
      </c>
      <c r="K34" s="53">
        <f t="shared" si="159"/>
        <v>155271</v>
      </c>
      <c r="L34" s="53">
        <f t="shared" si="159"/>
        <v>187332.6</v>
      </c>
      <c r="M34" s="53">
        <f t="shared" si="159"/>
        <v>139043.1</v>
      </c>
      <c r="N34" s="52"/>
      <c r="O34" s="42"/>
      <c r="P34" s="53">
        <f>P14+P22+P28</f>
        <v>181337.07600000003</v>
      </c>
      <c r="Q34" s="53">
        <f t="shared" ref="Q34:AS34" si="160">Q14+Q22+Q28</f>
        <v>143362.22399999999</v>
      </c>
      <c r="R34" s="53">
        <f t="shared" si="160"/>
        <v>144871.848</v>
      </c>
      <c r="S34" s="53">
        <f t="shared" si="160"/>
        <v>184538.52000000002</v>
      </c>
      <c r="T34" s="53">
        <f t="shared" si="160"/>
        <v>106558.63199999998</v>
      </c>
      <c r="U34" s="53">
        <f t="shared" si="160"/>
        <v>174075.26399999997</v>
      </c>
      <c r="V34" s="53">
        <f t="shared" si="160"/>
        <v>149036.32800000001</v>
      </c>
      <c r="W34" s="53">
        <f t="shared" si="160"/>
        <v>130738.64400000001</v>
      </c>
      <c r="X34" s="53">
        <f t="shared" si="160"/>
        <v>42009.19200000001</v>
      </c>
      <c r="Y34" s="53">
        <f t="shared" si="160"/>
        <v>179671.28399999999</v>
      </c>
      <c r="Z34" s="53">
        <f t="shared" ref="Z34:AH34" si="161">Z14+Z22+Z28</f>
        <v>74361.996000000014</v>
      </c>
      <c r="AA34" s="53">
        <f t="shared" si="161"/>
        <v>75038.724000000017</v>
      </c>
      <c r="AB34" s="53">
        <f t="shared" si="161"/>
        <v>75949.703999999998</v>
      </c>
      <c r="AC34" s="53">
        <f t="shared" si="161"/>
        <v>76418.207999999999</v>
      </c>
      <c r="AD34" s="53">
        <f t="shared" si="161"/>
        <v>75351.06</v>
      </c>
      <c r="AE34" s="53">
        <f t="shared" si="161"/>
        <v>42061.248</v>
      </c>
      <c r="AF34" s="53">
        <f t="shared" si="161"/>
        <v>24388.236000000001</v>
      </c>
      <c r="AG34" s="53">
        <f t="shared" si="161"/>
        <v>132274.296</v>
      </c>
      <c r="AH34" s="53">
        <f t="shared" si="161"/>
        <v>182950.81199999998</v>
      </c>
      <c r="AI34" s="53">
        <f>AI14+AI22+AI28</f>
        <v>122748.04800000001</v>
      </c>
      <c r="AJ34" s="53">
        <f t="shared" ref="AJ34:AR34" si="162">AJ14+AJ22+AJ28</f>
        <v>185059.08000000002</v>
      </c>
      <c r="AK34" s="53">
        <f t="shared" si="162"/>
        <v>155465.24400000001</v>
      </c>
      <c r="AL34" s="53">
        <f t="shared" si="162"/>
        <v>152185.71600000001</v>
      </c>
      <c r="AM34" s="53">
        <f t="shared" si="162"/>
        <v>150337.728</v>
      </c>
      <c r="AN34" s="53">
        <f t="shared" si="162"/>
        <v>152185.71600000001</v>
      </c>
      <c r="AO34" s="53">
        <f t="shared" si="162"/>
        <v>135866.16</v>
      </c>
      <c r="AP34" s="53">
        <f t="shared" si="162"/>
        <v>135996.30000000002</v>
      </c>
      <c r="AQ34" s="53">
        <f t="shared" si="162"/>
        <v>134564.76</v>
      </c>
      <c r="AR34" s="53">
        <f t="shared" si="162"/>
        <v>137662.092</v>
      </c>
      <c r="AS34" s="53">
        <f t="shared" si="160"/>
        <v>136230.552</v>
      </c>
      <c r="AT34" s="53">
        <f t="shared" ref="AT34:AU34" si="163">AT14+AT22+AT28</f>
        <v>117126</v>
      </c>
      <c r="AU34" s="53">
        <f t="shared" si="163"/>
        <v>117282.16800000001</v>
      </c>
      <c r="AV34" s="53">
        <f>AV14+AV22+AV28</f>
        <v>182482.30800000002</v>
      </c>
      <c r="AW34" s="53">
        <f t="shared" ref="AW34:AY34" si="164">AW14+AW22+AW28</f>
        <v>135579.85200000001</v>
      </c>
      <c r="AX34" s="53">
        <f t="shared" si="164"/>
        <v>134694.90000000002</v>
      </c>
      <c r="AY34" s="53">
        <f t="shared" si="164"/>
        <v>133445.55600000001</v>
      </c>
      <c r="AZ34" s="52"/>
      <c r="BA34" s="49"/>
      <c r="BB34" s="53">
        <f t="shared" ref="BB34:BM34" si="165">BB14+BB22+BB28</f>
        <v>105194.304</v>
      </c>
      <c r="BC34" s="53">
        <f t="shared" si="165"/>
        <v>188859.74400000001</v>
      </c>
      <c r="BD34" s="53">
        <f t="shared" si="165"/>
        <v>103500.144</v>
      </c>
      <c r="BE34" s="53">
        <f t="shared" si="165"/>
        <v>139207.82400000002</v>
      </c>
      <c r="BF34" s="53">
        <f t="shared" si="165"/>
        <v>139312.08000000002</v>
      </c>
      <c r="BG34" s="53">
        <f t="shared" si="165"/>
        <v>120155.04</v>
      </c>
      <c r="BH34" s="53">
        <f t="shared" si="165"/>
        <v>122083.776</v>
      </c>
      <c r="BI34" s="53">
        <f t="shared" si="165"/>
        <v>136940.25599999999</v>
      </c>
      <c r="BJ34" s="53">
        <f t="shared" si="165"/>
        <v>19574.063999999998</v>
      </c>
      <c r="BK34" s="53">
        <f t="shared" si="165"/>
        <v>192508.704</v>
      </c>
      <c r="BL34" s="53">
        <f t="shared" si="165"/>
        <v>133473.74400000001</v>
      </c>
      <c r="BM34" s="53">
        <f t="shared" si="165"/>
        <v>102848.54399999999</v>
      </c>
      <c r="BO34" s="18">
        <f>SUM(I34:BN34)</f>
        <v>6889078.8000000007</v>
      </c>
      <c r="BP34" s="1">
        <f>BO34/12*0.05</f>
        <v>28704.495000000003</v>
      </c>
    </row>
    <row r="35" spans="1:80" s="17" customFormat="1">
      <c r="A35" s="50" t="s">
        <v>1</v>
      </c>
      <c r="B35" s="50"/>
      <c r="C35" s="50"/>
      <c r="D35" s="50"/>
      <c r="E35" s="50"/>
      <c r="F35" s="50"/>
      <c r="G35" s="51"/>
      <c r="H35" s="53"/>
      <c r="I35" s="54" t="s">
        <v>105</v>
      </c>
      <c r="J35" s="54" t="s">
        <v>106</v>
      </c>
      <c r="K35" s="54" t="s">
        <v>107</v>
      </c>
      <c r="L35" s="54" t="s">
        <v>108</v>
      </c>
      <c r="M35" s="54" t="s">
        <v>109</v>
      </c>
      <c r="N35" s="49"/>
      <c r="O35" s="53"/>
      <c r="P35" s="54" t="s">
        <v>110</v>
      </c>
      <c r="Q35" s="54" t="s">
        <v>111</v>
      </c>
      <c r="R35" s="54" t="s">
        <v>112</v>
      </c>
      <c r="S35" s="54" t="s">
        <v>107</v>
      </c>
      <c r="T35" s="54" t="s">
        <v>113</v>
      </c>
      <c r="U35" s="54" t="s">
        <v>114</v>
      </c>
      <c r="V35" s="54" t="s">
        <v>115</v>
      </c>
      <c r="W35" s="54" t="s">
        <v>116</v>
      </c>
      <c r="X35" s="54" t="s">
        <v>117</v>
      </c>
      <c r="Y35" s="54" t="s">
        <v>118</v>
      </c>
      <c r="Z35" s="54" t="s">
        <v>119</v>
      </c>
      <c r="AA35" s="54" t="s">
        <v>120</v>
      </c>
      <c r="AB35" s="54" t="s">
        <v>121</v>
      </c>
      <c r="AC35" s="54" t="s">
        <v>122</v>
      </c>
      <c r="AD35" s="54" t="s">
        <v>123</v>
      </c>
      <c r="AE35" s="54" t="s">
        <v>124</v>
      </c>
      <c r="AF35" s="54" t="s">
        <v>125</v>
      </c>
      <c r="AG35" s="54" t="s">
        <v>126</v>
      </c>
      <c r="AH35" s="54" t="s">
        <v>127</v>
      </c>
      <c r="AI35" s="54" t="s">
        <v>128</v>
      </c>
      <c r="AJ35" s="54" t="s">
        <v>129</v>
      </c>
      <c r="AK35" s="54" t="s">
        <v>130</v>
      </c>
      <c r="AL35" s="54" t="s">
        <v>131</v>
      </c>
      <c r="AM35" s="54" t="s">
        <v>132</v>
      </c>
      <c r="AN35" s="54" t="s">
        <v>131</v>
      </c>
      <c r="AO35" s="54" t="s">
        <v>133</v>
      </c>
      <c r="AP35" s="54" t="s">
        <v>134</v>
      </c>
      <c r="AQ35" s="54" t="s">
        <v>135</v>
      </c>
      <c r="AR35" s="54" t="s">
        <v>136</v>
      </c>
      <c r="AS35" s="54" t="s">
        <v>137</v>
      </c>
      <c r="AT35" s="54" t="s">
        <v>138</v>
      </c>
      <c r="AU35" s="54" t="s">
        <v>139</v>
      </c>
      <c r="AV35" s="54" t="s">
        <v>140</v>
      </c>
      <c r="AW35" s="54" t="s">
        <v>141</v>
      </c>
      <c r="AX35" s="54" t="s">
        <v>142</v>
      </c>
      <c r="AY35" s="54" t="s">
        <v>143</v>
      </c>
      <c r="AZ35" s="49"/>
      <c r="BA35" s="49"/>
      <c r="BB35" s="54" t="s">
        <v>144</v>
      </c>
      <c r="BC35" s="54" t="s">
        <v>145</v>
      </c>
      <c r="BD35" s="54" t="s">
        <v>146</v>
      </c>
      <c r="BE35" s="54" t="s">
        <v>147</v>
      </c>
      <c r="BF35" s="54" t="s">
        <v>148</v>
      </c>
      <c r="BG35" s="54" t="s">
        <v>149</v>
      </c>
      <c r="BH35" s="54" t="s">
        <v>150</v>
      </c>
      <c r="BI35" s="54" t="s">
        <v>151</v>
      </c>
      <c r="BJ35" s="54" t="s">
        <v>152</v>
      </c>
      <c r="BK35" s="54" t="s">
        <v>153</v>
      </c>
      <c r="BL35" s="54" t="s">
        <v>154</v>
      </c>
      <c r="BM35" s="54" t="s">
        <v>155</v>
      </c>
    </row>
    <row r="36" spans="1:80" s="2" customFormat="1" ht="25.5" customHeight="1">
      <c r="A36" s="55" t="s">
        <v>50</v>
      </c>
      <c r="B36" s="55"/>
      <c r="C36" s="55"/>
      <c r="D36" s="55"/>
      <c r="E36" s="55"/>
      <c r="F36" s="55"/>
      <c r="G36" s="56"/>
      <c r="H36" s="53">
        <f>H14+H22+H28</f>
        <v>18.249999999999996</v>
      </c>
      <c r="I36" s="53">
        <f>I34 /12/I35</f>
        <v>18.250000000000004</v>
      </c>
      <c r="J36" s="53">
        <f t="shared" ref="J36:M36" si="166">J34 /12/J35</f>
        <v>18.25</v>
      </c>
      <c r="K36" s="53">
        <f t="shared" si="166"/>
        <v>18.25</v>
      </c>
      <c r="L36" s="53">
        <f t="shared" si="166"/>
        <v>18.25</v>
      </c>
      <c r="M36" s="53">
        <f t="shared" si="166"/>
        <v>18.250000000000004</v>
      </c>
      <c r="N36" s="53"/>
      <c r="O36" s="53">
        <v>21.689999999999998</v>
      </c>
      <c r="P36" s="53">
        <f>P34/12/P35</f>
        <v>21.69</v>
      </c>
      <c r="Q36" s="53">
        <f t="shared" ref="Q36:AS36" si="167">Q34/12/Q35</f>
        <v>21.69</v>
      </c>
      <c r="R36" s="53">
        <f t="shared" si="167"/>
        <v>21.69</v>
      </c>
      <c r="S36" s="53">
        <f t="shared" si="167"/>
        <v>21.69</v>
      </c>
      <c r="T36" s="53">
        <f t="shared" si="167"/>
        <v>21.689999999999998</v>
      </c>
      <c r="U36" s="53">
        <f t="shared" si="167"/>
        <v>21.689999999999998</v>
      </c>
      <c r="V36" s="53">
        <f t="shared" si="167"/>
        <v>21.69</v>
      </c>
      <c r="W36" s="53">
        <f t="shared" si="167"/>
        <v>21.69</v>
      </c>
      <c r="X36" s="53">
        <f t="shared" si="167"/>
        <v>21.690000000000005</v>
      </c>
      <c r="Y36" s="53">
        <f t="shared" si="167"/>
        <v>21.689999999999998</v>
      </c>
      <c r="Z36" s="53">
        <f t="shared" ref="Z36:AH36" si="168">Z34/12/Z35</f>
        <v>21.690000000000005</v>
      </c>
      <c r="AA36" s="53">
        <f t="shared" si="168"/>
        <v>21.690000000000005</v>
      </c>
      <c r="AB36" s="53">
        <f t="shared" si="168"/>
        <v>21.689999999999998</v>
      </c>
      <c r="AC36" s="53">
        <f t="shared" si="168"/>
        <v>21.689999999999998</v>
      </c>
      <c r="AD36" s="53">
        <f t="shared" si="168"/>
        <v>21.69</v>
      </c>
      <c r="AE36" s="53">
        <f t="shared" si="168"/>
        <v>21.69</v>
      </c>
      <c r="AF36" s="53">
        <f t="shared" si="168"/>
        <v>21.69</v>
      </c>
      <c r="AG36" s="53">
        <f t="shared" si="168"/>
        <v>21.69</v>
      </c>
      <c r="AH36" s="53">
        <f t="shared" si="168"/>
        <v>21.689999999999998</v>
      </c>
      <c r="AI36" s="53">
        <f>AI34/12/AI35</f>
        <v>21.69</v>
      </c>
      <c r="AJ36" s="53">
        <f t="shared" ref="AJ36:AR36" si="169">AJ34/12/AJ35</f>
        <v>21.69</v>
      </c>
      <c r="AK36" s="53">
        <f t="shared" si="169"/>
        <v>21.69</v>
      </c>
      <c r="AL36" s="53">
        <f t="shared" si="169"/>
        <v>21.69</v>
      </c>
      <c r="AM36" s="53">
        <f t="shared" si="169"/>
        <v>21.69</v>
      </c>
      <c r="AN36" s="53">
        <f t="shared" si="169"/>
        <v>21.69</v>
      </c>
      <c r="AO36" s="53">
        <f t="shared" si="169"/>
        <v>21.69</v>
      </c>
      <c r="AP36" s="53">
        <f t="shared" si="169"/>
        <v>21.69</v>
      </c>
      <c r="AQ36" s="53">
        <f t="shared" si="169"/>
        <v>21.69</v>
      </c>
      <c r="AR36" s="53">
        <f t="shared" si="169"/>
        <v>21.69</v>
      </c>
      <c r="AS36" s="53">
        <f t="shared" si="167"/>
        <v>21.69</v>
      </c>
      <c r="AT36" s="53">
        <f t="shared" ref="AT36:AU36" si="170">AT34/12/AT35</f>
        <v>21.69</v>
      </c>
      <c r="AU36" s="53">
        <f t="shared" si="170"/>
        <v>21.69</v>
      </c>
      <c r="AV36" s="53">
        <f>AV34/12/AV35</f>
        <v>21.69</v>
      </c>
      <c r="AW36" s="53">
        <f t="shared" ref="AW36:AY36" si="171">AW34/12/AW35</f>
        <v>21.690000000000005</v>
      </c>
      <c r="AX36" s="53">
        <f t="shared" si="171"/>
        <v>21.690000000000005</v>
      </c>
      <c r="AY36" s="53">
        <f t="shared" si="171"/>
        <v>21.69</v>
      </c>
      <c r="AZ36" s="53"/>
      <c r="BA36" s="53">
        <v>21.72</v>
      </c>
      <c r="BB36" s="53">
        <f t="shared" ref="BB36:BM36" si="172">BB34/12/BB35</f>
        <v>21.720000000000002</v>
      </c>
      <c r="BC36" s="53">
        <f t="shared" si="172"/>
        <v>21.72</v>
      </c>
      <c r="BD36" s="53">
        <f t="shared" si="172"/>
        <v>21.72</v>
      </c>
      <c r="BE36" s="53">
        <f t="shared" si="172"/>
        <v>21.720000000000002</v>
      </c>
      <c r="BF36" s="53">
        <f t="shared" si="172"/>
        <v>21.720000000000002</v>
      </c>
      <c r="BG36" s="53">
        <f t="shared" si="172"/>
        <v>21.72</v>
      </c>
      <c r="BH36" s="53">
        <f t="shared" si="172"/>
        <v>21.72</v>
      </c>
      <c r="BI36" s="53">
        <f t="shared" si="172"/>
        <v>21.720000000000002</v>
      </c>
      <c r="BJ36" s="53">
        <f t="shared" si="172"/>
        <v>21.72</v>
      </c>
      <c r="BK36" s="53">
        <f t="shared" si="172"/>
        <v>21.72</v>
      </c>
      <c r="BL36" s="53">
        <f t="shared" si="172"/>
        <v>21.72</v>
      </c>
      <c r="BM36" s="53">
        <f t="shared" si="172"/>
        <v>21.72</v>
      </c>
    </row>
    <row r="37" spans="1:80" s="1" customFormat="1" ht="12.75" customHeight="1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7"/>
      <c r="M37" s="7"/>
      <c r="N37" s="6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8"/>
      <c r="AT37" s="9"/>
      <c r="AU37" s="9"/>
      <c r="AV37" s="9"/>
      <c r="AW37" s="9"/>
      <c r="AX37" s="9"/>
      <c r="AY37" s="9"/>
      <c r="AZ37" s="6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</row>
    <row r="38" spans="1:80" s="1" customFormat="1" ht="12.75" hidden="1" customHeight="1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7"/>
      <c r="M38" s="7"/>
      <c r="N38" s="6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8"/>
      <c r="AT38" s="9"/>
      <c r="AU38" s="9"/>
      <c r="AV38" s="9"/>
      <c r="AW38" s="9"/>
      <c r="AX38" s="9"/>
      <c r="AY38" s="9"/>
      <c r="AZ38" s="6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</row>
    <row r="39" spans="1:80" s="1" customFormat="1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7"/>
      <c r="M39" s="7"/>
      <c r="N39" s="6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6"/>
      <c r="AT39" s="9"/>
      <c r="AU39" s="9"/>
      <c r="AV39" s="9"/>
      <c r="AW39" s="9"/>
      <c r="AX39" s="9"/>
      <c r="AY39" s="9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CA39"/>
      <c r="CB39"/>
    </row>
    <row r="40" spans="1:80" s="1" customFormat="1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7"/>
      <c r="M40" s="7"/>
      <c r="N40" s="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6"/>
      <c r="AT40" s="9"/>
      <c r="AU40" s="9"/>
      <c r="AV40" s="9"/>
      <c r="AW40" s="9"/>
      <c r="AX40" s="9"/>
      <c r="AY40" s="9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CA40"/>
      <c r="CB40"/>
    </row>
    <row r="41" spans="1:80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7"/>
      <c r="M41" s="7"/>
      <c r="N41" s="6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6"/>
      <c r="AT41" s="9"/>
      <c r="AU41" s="9"/>
      <c r="AV41" s="9"/>
      <c r="AW41" s="9"/>
      <c r="AX41" s="9"/>
      <c r="AY41" s="9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</row>
    <row r="42" spans="1:80" s="1" customFormat="1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7"/>
      <c r="M42" s="7"/>
      <c r="N42" s="6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6"/>
      <c r="AT42" s="9"/>
      <c r="AU42" s="9"/>
      <c r="AV42" s="9"/>
      <c r="AW42" s="9"/>
      <c r="AX42" s="9"/>
      <c r="AY42" s="9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CA42"/>
      <c r="CB42"/>
    </row>
  </sheetData>
  <mergeCells count="39"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O7:O8"/>
    <mergeCell ref="AZ7:AZ8"/>
    <mergeCell ref="BA7:BA8"/>
    <mergeCell ref="H7:H8"/>
    <mergeCell ref="A6:F8"/>
    <mergeCell ref="G7:G8"/>
    <mergeCell ref="N7:N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2015-09-30T13:30:19Z</cp:lastPrinted>
  <dcterms:created xsi:type="dcterms:W3CDTF">2013-04-24T10:34:01Z</dcterms:created>
  <dcterms:modified xsi:type="dcterms:W3CDTF">2015-09-30T13:31:26Z</dcterms:modified>
</cp:coreProperties>
</file>