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лот1!$A:$G</definedName>
    <definedName name="_xlnm.Print_Area" localSheetId="0">лот1!$A$1:$AR$36</definedName>
  </definedNames>
  <calcPr calcId="125725" calcMode="manual"/>
</workbook>
</file>

<file path=xl/calcChain.xml><?xml version="1.0" encoding="utf-8"?>
<calcChain xmlns="http://schemas.openxmlformats.org/spreadsheetml/2006/main">
  <c r="AG33" i="3"/>
  <c r="AF33"/>
  <c r="AE33"/>
  <c r="AD33"/>
  <c r="AC33"/>
  <c r="AB33"/>
  <c r="AA33"/>
  <c r="Z33"/>
  <c r="Y33"/>
  <c r="X33"/>
  <c r="W33"/>
  <c r="V33"/>
  <c r="AG32"/>
  <c r="AF32"/>
  <c r="AE32"/>
  <c r="AD32"/>
  <c r="AC32"/>
  <c r="AB32"/>
  <c r="AA32"/>
  <c r="Z32"/>
  <c r="Y32"/>
  <c r="X32"/>
  <c r="W32"/>
  <c r="V32"/>
  <c r="AG31"/>
  <c r="AF31"/>
  <c r="AE31"/>
  <c r="AD31"/>
  <c r="AC31"/>
  <c r="AB31"/>
  <c r="AA31"/>
  <c r="Z31"/>
  <c r="Y31"/>
  <c r="X31"/>
  <c r="W31"/>
  <c r="V31"/>
  <c r="AG30"/>
  <c r="AF30"/>
  <c r="AE30"/>
  <c r="AD30"/>
  <c r="AC30"/>
  <c r="AB30"/>
  <c r="AA30"/>
  <c r="Z30"/>
  <c r="Y30"/>
  <c r="X30"/>
  <c r="W30"/>
  <c r="V30"/>
  <c r="AG29"/>
  <c r="AF29"/>
  <c r="AE29"/>
  <c r="AD29"/>
  <c r="AC29"/>
  <c r="AB29"/>
  <c r="AA29"/>
  <c r="Z29"/>
  <c r="Y29"/>
  <c r="X29"/>
  <c r="W29"/>
  <c r="V29"/>
  <c r="AG28"/>
  <c r="AF28"/>
  <c r="AE28"/>
  <c r="AD28"/>
  <c r="AC28"/>
  <c r="AB28"/>
  <c r="AA28"/>
  <c r="Z28"/>
  <c r="Y28"/>
  <c r="X28"/>
  <c r="W28"/>
  <c r="V28"/>
  <c r="AG27"/>
  <c r="AF27"/>
  <c r="AE27"/>
  <c r="AD27"/>
  <c r="AC27"/>
  <c r="AB27"/>
  <c r="AA27"/>
  <c r="Z27"/>
  <c r="Y27"/>
  <c r="X27"/>
  <c r="W27"/>
  <c r="V27"/>
  <c r="AG26"/>
  <c r="AF26"/>
  <c r="AE26"/>
  <c r="AD26"/>
  <c r="AC26"/>
  <c r="AB26"/>
  <c r="AA26"/>
  <c r="Z26"/>
  <c r="Y26"/>
  <c r="X26"/>
  <c r="W26"/>
  <c r="V26"/>
  <c r="AG25"/>
  <c r="AF25"/>
  <c r="AE25"/>
  <c r="AD25"/>
  <c r="AC25"/>
  <c r="AB25"/>
  <c r="AA25"/>
  <c r="Z25"/>
  <c r="Y25"/>
  <c r="X25"/>
  <c r="W25"/>
  <c r="V25"/>
  <c r="AG24"/>
  <c r="AF24"/>
  <c r="AE24"/>
  <c r="AD24"/>
  <c r="AC24"/>
  <c r="AB24"/>
  <c r="AA24"/>
  <c r="Z24"/>
  <c r="Y24"/>
  <c r="X24"/>
  <c r="W24"/>
  <c r="V24"/>
  <c r="AG23"/>
  <c r="AF23"/>
  <c r="AE23"/>
  <c r="AD23"/>
  <c r="AC23"/>
  <c r="AB23"/>
  <c r="AA23"/>
  <c r="Z23"/>
  <c r="Y23"/>
  <c r="X23"/>
  <c r="W23"/>
  <c r="V23"/>
  <c r="AG22"/>
  <c r="AF22"/>
  <c r="AE22"/>
  <c r="AD22"/>
  <c r="AC22"/>
  <c r="AB22"/>
  <c r="AA22"/>
  <c r="Z22"/>
  <c r="Y22"/>
  <c r="X22"/>
  <c r="W22"/>
  <c r="V22"/>
  <c r="AG21"/>
  <c r="AF21"/>
  <c r="AE21"/>
  <c r="AD21"/>
  <c r="AC21"/>
  <c r="AB21"/>
  <c r="AA21"/>
  <c r="Z21"/>
  <c r="Y21"/>
  <c r="X21"/>
  <c r="W21"/>
  <c r="V21"/>
  <c r="AG20"/>
  <c r="AF20"/>
  <c r="AE20"/>
  <c r="AD20"/>
  <c r="AC20"/>
  <c r="AB20"/>
  <c r="AA20"/>
  <c r="Z20"/>
  <c r="Y20"/>
  <c r="X20"/>
  <c r="W20"/>
  <c r="V20"/>
  <c r="AG19"/>
  <c r="AF19"/>
  <c r="AE19"/>
  <c r="AD19"/>
  <c r="AC19"/>
  <c r="AB19"/>
  <c r="AA19"/>
  <c r="Z19"/>
  <c r="Y19"/>
  <c r="X19"/>
  <c r="W19"/>
  <c r="V19"/>
  <c r="AG18"/>
  <c r="AF18"/>
  <c r="AE18"/>
  <c r="AD18"/>
  <c r="AC18"/>
  <c r="AB18"/>
  <c r="AA18"/>
  <c r="Z18"/>
  <c r="Y18"/>
  <c r="X18"/>
  <c r="W18"/>
  <c r="V18"/>
  <c r="AG17"/>
  <c r="AF17"/>
  <c r="AE17"/>
  <c r="AD17"/>
  <c r="AC17"/>
  <c r="AB17"/>
  <c r="AA17"/>
  <c r="Z17"/>
  <c r="Y17"/>
  <c r="X17"/>
  <c r="W17"/>
  <c r="V17"/>
  <c r="AG16"/>
  <c r="AF16"/>
  <c r="AE16"/>
  <c r="AD16"/>
  <c r="AC16"/>
  <c r="AB16"/>
  <c r="AA16"/>
  <c r="Z16"/>
  <c r="Y16"/>
  <c r="X16"/>
  <c r="W16"/>
  <c r="V16"/>
  <c r="AG15"/>
  <c r="AF15"/>
  <c r="AE15"/>
  <c r="AD15"/>
  <c r="AC15"/>
  <c r="AB15"/>
  <c r="AA15"/>
  <c r="Z15"/>
  <c r="Y15"/>
  <c r="X15"/>
  <c r="W15"/>
  <c r="V15"/>
  <c r="AG14"/>
  <c r="AG34" s="1"/>
  <c r="AG36" s="1"/>
  <c r="AF14"/>
  <c r="AF34" s="1"/>
  <c r="AF36" s="1"/>
  <c r="AE14"/>
  <c r="AE34" s="1"/>
  <c r="AE36" s="1"/>
  <c r="AD14"/>
  <c r="AD34" s="1"/>
  <c r="AD36" s="1"/>
  <c r="AC14"/>
  <c r="AC34" s="1"/>
  <c r="AC36" s="1"/>
  <c r="AB14"/>
  <c r="AB34" s="1"/>
  <c r="AB36" s="1"/>
  <c r="AA14"/>
  <c r="AA34" s="1"/>
  <c r="AA36" s="1"/>
  <c r="Z14"/>
  <c r="Z34" s="1"/>
  <c r="Z36" s="1"/>
  <c r="Y14"/>
  <c r="Y34" s="1"/>
  <c r="Y36" s="1"/>
  <c r="X14"/>
  <c r="X34" s="1"/>
  <c r="X36" s="1"/>
  <c r="W14"/>
  <c r="W34" s="1"/>
  <c r="W36" s="1"/>
  <c r="V14"/>
  <c r="V34" s="1"/>
  <c r="V36" s="1"/>
  <c r="AO33"/>
  <c r="AN33"/>
  <c r="AM33"/>
  <c r="AL33"/>
  <c r="AK33"/>
  <c r="AJ33"/>
  <c r="AI33"/>
  <c r="AH33"/>
  <c r="AO32"/>
  <c r="AN32"/>
  <c r="AM32"/>
  <c r="AL32"/>
  <c r="AK32"/>
  <c r="AJ32"/>
  <c r="AI32"/>
  <c r="AH32"/>
  <c r="AO31"/>
  <c r="AN31"/>
  <c r="AM31"/>
  <c r="AL31"/>
  <c r="AK31"/>
  <c r="AJ31"/>
  <c r="AI31"/>
  <c r="AH31"/>
  <c r="AO30"/>
  <c r="AN30"/>
  <c r="AM30"/>
  <c r="AL30"/>
  <c r="AK30"/>
  <c r="AJ30"/>
  <c r="AI30"/>
  <c r="AH30"/>
  <c r="AO29"/>
  <c r="AN29"/>
  <c r="AM29"/>
  <c r="AL29"/>
  <c r="AK29"/>
  <c r="AJ29"/>
  <c r="AI29"/>
  <c r="AH29"/>
  <c r="AO28"/>
  <c r="AN28"/>
  <c r="AM28"/>
  <c r="AL28"/>
  <c r="AK28"/>
  <c r="AJ28"/>
  <c r="AI28"/>
  <c r="AH28"/>
  <c r="AO27"/>
  <c r="AN27"/>
  <c r="AM27"/>
  <c r="AL27"/>
  <c r="AK27"/>
  <c r="AJ27"/>
  <c r="AI27"/>
  <c r="AH27"/>
  <c r="AO26"/>
  <c r="AN26"/>
  <c r="AM26"/>
  <c r="AL26"/>
  <c r="AK26"/>
  <c r="AJ26"/>
  <c r="AI26"/>
  <c r="AH26"/>
  <c r="AO25"/>
  <c r="AN25"/>
  <c r="AM25"/>
  <c r="AL25"/>
  <c r="AK25"/>
  <c r="AJ25"/>
  <c r="AI25"/>
  <c r="AH25"/>
  <c r="AO24"/>
  <c r="AN24"/>
  <c r="AM24"/>
  <c r="AL24"/>
  <c r="AK24"/>
  <c r="AJ24"/>
  <c r="AI24"/>
  <c r="AH24"/>
  <c r="AO23"/>
  <c r="AN23"/>
  <c r="AM23"/>
  <c r="AL23"/>
  <c r="AK23"/>
  <c r="AJ23"/>
  <c r="AI23"/>
  <c r="AH23"/>
  <c r="AO22"/>
  <c r="AN22"/>
  <c r="AM22"/>
  <c r="AL22"/>
  <c r="AK22"/>
  <c r="AJ22"/>
  <c r="AI22"/>
  <c r="AH22"/>
  <c r="AO21"/>
  <c r="AN21"/>
  <c r="AM21"/>
  <c r="AL21"/>
  <c r="AK21"/>
  <c r="AJ21"/>
  <c r="AI21"/>
  <c r="AH21"/>
  <c r="AO20"/>
  <c r="AN20"/>
  <c r="AM20"/>
  <c r="AL20"/>
  <c r="AK20"/>
  <c r="AJ20"/>
  <c r="AI20"/>
  <c r="AH20"/>
  <c r="AO19"/>
  <c r="AN19"/>
  <c r="AM19"/>
  <c r="AL19"/>
  <c r="AK19"/>
  <c r="AJ19"/>
  <c r="AI19"/>
  <c r="AH19"/>
  <c r="AO18"/>
  <c r="AN18"/>
  <c r="AM18"/>
  <c r="AL18"/>
  <c r="AK18"/>
  <c r="AJ18"/>
  <c r="AI18"/>
  <c r="AH18"/>
  <c r="AO17"/>
  <c r="AN17"/>
  <c r="AM17"/>
  <c r="AL17"/>
  <c r="AK17"/>
  <c r="AJ17"/>
  <c r="AI17"/>
  <c r="AH17"/>
  <c r="AO16"/>
  <c r="AN16"/>
  <c r="AM16"/>
  <c r="AL16"/>
  <c r="AK16"/>
  <c r="AJ16"/>
  <c r="AI16"/>
  <c r="AH16"/>
  <c r="AO15"/>
  <c r="AN15"/>
  <c r="AM15"/>
  <c r="AL15"/>
  <c r="AK15"/>
  <c r="AJ15"/>
  <c r="AI15"/>
  <c r="AH15"/>
  <c r="AO14"/>
  <c r="AO34" s="1"/>
  <c r="AO36" s="1"/>
  <c r="AN14"/>
  <c r="AN34" s="1"/>
  <c r="AN36" s="1"/>
  <c r="AM14"/>
  <c r="AM34" s="1"/>
  <c r="AM36" s="1"/>
  <c r="AL14"/>
  <c r="AL34" s="1"/>
  <c r="AL36" s="1"/>
  <c r="AK14"/>
  <c r="AK34" s="1"/>
  <c r="AK36" s="1"/>
  <c r="AJ14"/>
  <c r="AJ34" s="1"/>
  <c r="AJ36" s="1"/>
  <c r="AI14"/>
  <c r="AI34" s="1"/>
  <c r="AI36" s="1"/>
  <c r="AH14"/>
  <c r="AH34" s="1"/>
  <c r="AH36" s="1"/>
  <c r="U33"/>
  <c r="T33"/>
  <c r="U32"/>
  <c r="T32"/>
  <c r="U31"/>
  <c r="T31"/>
  <c r="U30"/>
  <c r="T30"/>
  <c r="U29"/>
  <c r="T29"/>
  <c r="T28" s="1"/>
  <c r="U28"/>
  <c r="U27"/>
  <c r="T27"/>
  <c r="U26"/>
  <c r="T26"/>
  <c r="U25"/>
  <c r="T25"/>
  <c r="U24"/>
  <c r="T24"/>
  <c r="U23"/>
  <c r="T23"/>
  <c r="T22" s="1"/>
  <c r="U21"/>
  <c r="T21"/>
  <c r="U20"/>
  <c r="T20"/>
  <c r="U19"/>
  <c r="T19"/>
  <c r="U18"/>
  <c r="T18"/>
  <c r="U17"/>
  <c r="T17"/>
  <c r="U16"/>
  <c r="T16"/>
  <c r="U15"/>
  <c r="T15"/>
  <c r="T14" s="1"/>
  <c r="T34" s="1"/>
  <c r="T36" s="1"/>
  <c r="U22" l="1"/>
  <c r="U14"/>
  <c r="U34"/>
  <c r="U36" s="1"/>
  <c r="AR31"/>
  <c r="AR27"/>
  <c r="AR33"/>
  <c r="AR32"/>
  <c r="AR30"/>
  <c r="AR29"/>
  <c r="AR18"/>
  <c r="AR17"/>
  <c r="AR16"/>
  <c r="AR15"/>
  <c r="AR26"/>
  <c r="AR25"/>
  <c r="AR24"/>
  <c r="AR23"/>
  <c r="AR21"/>
  <c r="AR20"/>
  <c r="AR19"/>
  <c r="J33"/>
  <c r="K33"/>
  <c r="L33"/>
  <c r="M33"/>
  <c r="N33"/>
  <c r="O33"/>
  <c r="P33"/>
  <c r="Q33"/>
  <c r="R33"/>
  <c r="S33"/>
  <c r="I33"/>
  <c r="J32"/>
  <c r="K32"/>
  <c r="L32"/>
  <c r="M32"/>
  <c r="N32"/>
  <c r="O32"/>
  <c r="P32"/>
  <c r="Q32"/>
  <c r="R32"/>
  <c r="S32"/>
  <c r="I32"/>
  <c r="J31"/>
  <c r="K31"/>
  <c r="L31"/>
  <c r="M31"/>
  <c r="N31"/>
  <c r="O31"/>
  <c r="P31"/>
  <c r="Q31"/>
  <c r="R31"/>
  <c r="S31"/>
  <c r="I31"/>
  <c r="J30"/>
  <c r="K30"/>
  <c r="L30"/>
  <c r="M30"/>
  <c r="N30"/>
  <c r="O30"/>
  <c r="P30"/>
  <c r="Q30"/>
  <c r="R30"/>
  <c r="S30"/>
  <c r="I30"/>
  <c r="J29"/>
  <c r="K29"/>
  <c r="L29"/>
  <c r="M29"/>
  <c r="N29"/>
  <c r="O29"/>
  <c r="P29"/>
  <c r="Q29"/>
  <c r="R29"/>
  <c r="S29"/>
  <c r="I29"/>
  <c r="J27"/>
  <c r="K27"/>
  <c r="L27"/>
  <c r="M27"/>
  <c r="N27"/>
  <c r="O27"/>
  <c r="P27"/>
  <c r="Q27"/>
  <c r="R27"/>
  <c r="S27"/>
  <c r="I27"/>
  <c r="J26"/>
  <c r="K26"/>
  <c r="L26"/>
  <c r="M26"/>
  <c r="N26"/>
  <c r="O26"/>
  <c r="P26"/>
  <c r="Q26"/>
  <c r="R26"/>
  <c r="S26"/>
  <c r="I26"/>
  <c r="J25"/>
  <c r="K25"/>
  <c r="L25"/>
  <c r="M25"/>
  <c r="N25"/>
  <c r="O25"/>
  <c r="P25"/>
  <c r="Q25"/>
  <c r="R25"/>
  <c r="S25"/>
  <c r="I25"/>
  <c r="J24"/>
  <c r="K24"/>
  <c r="L24"/>
  <c r="M24"/>
  <c r="N24"/>
  <c r="O24"/>
  <c r="P24"/>
  <c r="Q24"/>
  <c r="R24"/>
  <c r="S24"/>
  <c r="I24"/>
  <c r="J23"/>
  <c r="K23"/>
  <c r="L23"/>
  <c r="M23"/>
  <c r="N23"/>
  <c r="O23"/>
  <c r="P23"/>
  <c r="Q23"/>
  <c r="R23"/>
  <c r="S23"/>
  <c r="S22" s="1"/>
  <c r="I23"/>
  <c r="J21"/>
  <c r="K21"/>
  <c r="L21"/>
  <c r="M21"/>
  <c r="N21"/>
  <c r="O21"/>
  <c r="P21"/>
  <c r="Q21"/>
  <c r="R21"/>
  <c r="S21"/>
  <c r="I21"/>
  <c r="J20"/>
  <c r="K20"/>
  <c r="L20"/>
  <c r="M20"/>
  <c r="N20"/>
  <c r="O20"/>
  <c r="P20"/>
  <c r="Q20"/>
  <c r="R20"/>
  <c r="S20"/>
  <c r="I20"/>
  <c r="J19"/>
  <c r="K19"/>
  <c r="L19"/>
  <c r="M19"/>
  <c r="N19"/>
  <c r="O19"/>
  <c r="P19"/>
  <c r="Q19"/>
  <c r="R19"/>
  <c r="S19"/>
  <c r="I19"/>
  <c r="J18"/>
  <c r="K18"/>
  <c r="L18"/>
  <c r="M18"/>
  <c r="N18"/>
  <c r="O18"/>
  <c r="P18"/>
  <c r="Q18"/>
  <c r="R18"/>
  <c r="S18"/>
  <c r="I18"/>
  <c r="J17"/>
  <c r="K17"/>
  <c r="L17"/>
  <c r="M17"/>
  <c r="N17"/>
  <c r="O17"/>
  <c r="P17"/>
  <c r="Q17"/>
  <c r="R17"/>
  <c r="S17"/>
  <c r="I17"/>
  <c r="J16"/>
  <c r="K16"/>
  <c r="L16"/>
  <c r="M16"/>
  <c r="N16"/>
  <c r="O16"/>
  <c r="P16"/>
  <c r="Q16"/>
  <c r="R16"/>
  <c r="S16"/>
  <c r="I16"/>
  <c r="J15"/>
  <c r="K15"/>
  <c r="L15"/>
  <c r="M15"/>
  <c r="N15"/>
  <c r="O15"/>
  <c r="P15"/>
  <c r="P14" s="1"/>
  <c r="Q15"/>
  <c r="R15"/>
  <c r="R14" s="1"/>
  <c r="S15"/>
  <c r="I15"/>
  <c r="I14" s="1"/>
  <c r="AR28" l="1"/>
  <c r="Q22"/>
  <c r="AR14"/>
  <c r="O22"/>
  <c r="M22"/>
  <c r="K22"/>
  <c r="I28"/>
  <c r="R28"/>
  <c r="AR22"/>
  <c r="AR34" s="1"/>
  <c r="AR36" s="1"/>
  <c r="P28"/>
  <c r="N28"/>
  <c r="L28"/>
  <c r="S14"/>
  <c r="Q14"/>
  <c r="O14"/>
  <c r="M14"/>
  <c r="K14"/>
  <c r="I22"/>
  <c r="I34" s="1"/>
  <c r="R22"/>
  <c r="R34" s="1"/>
  <c r="R36" s="1"/>
  <c r="P22"/>
  <c r="P34" s="1"/>
  <c r="P36" s="1"/>
  <c r="N22"/>
  <c r="L22"/>
  <c r="J22"/>
  <c r="S28"/>
  <c r="Q28"/>
  <c r="O28"/>
  <c r="M28"/>
  <c r="K28"/>
  <c r="N14"/>
  <c r="N34" s="1"/>
  <c r="N36" s="1"/>
  <c r="L14"/>
  <c r="L34" s="1"/>
  <c r="L36" s="1"/>
  <c r="J14"/>
  <c r="J28"/>
  <c r="I36" l="1"/>
  <c r="J34"/>
  <c r="J36" s="1"/>
  <c r="M34"/>
  <c r="M36" s="1"/>
  <c r="Q34"/>
  <c r="Q36" s="1"/>
  <c r="K34"/>
  <c r="K36" s="1"/>
  <c r="O34"/>
  <c r="O36" s="1"/>
  <c r="S34"/>
  <c r="S36" s="1"/>
  <c r="AS34" l="1"/>
  <c r="AT34" s="1"/>
</calcChain>
</file>

<file path=xl/sharedStrings.xml><?xml version="1.0" encoding="utf-8"?>
<sst xmlns="http://schemas.openxmlformats.org/spreadsheetml/2006/main" count="189" uniqueCount="127">
  <si>
    <t>месяцы</t>
  </si>
  <si>
    <t>Площадь жилых помещений</t>
  </si>
  <si>
    <t>Общая годовая стоимость работ по многоквартирным домам</t>
  </si>
  <si>
    <t>раз(а) в год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</si>
  <si>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</si>
  <si>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</si>
  <si>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18. Аварийное обслуживание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</si>
  <si>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</si>
  <si>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</si>
  <si>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</si>
  <si>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</si>
  <si>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раз(а) в неделю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</si>
  <si>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</si>
  <si>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</si>
  <si>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</si>
  <si>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раз(а) в месяц</t>
  </si>
  <si>
    <t>4. Мытье и протирка закрывающих устройств мусоропровода</t>
  </si>
  <si>
    <t>3. Очистка и влажная уборка мусорных камер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</si>
  <si>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</si>
  <si>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</si>
  <si>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</si>
  <si>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</si>
  <si>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</si>
  <si>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</si>
  <si>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</si>
  <si>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</si>
  <si>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</si>
  <si>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 xml:space="preserve">2. Сухая и влажная уборка полов кабины лифта </t>
  </si>
  <si>
    <t xml:space="preserve">13. Выявление деформации и повреждений водоотводящих устройств и оборудования, 
</t>
  </si>
  <si>
    <t xml:space="preserve">14.Контроль состояния и восстановление исправности элементов внутренней канализации, канализационных вытяжек, внутреннего водостока
</t>
  </si>
  <si>
    <t xml:space="preserve">15.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</si>
  <si>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6. Уборка мусора на контейнерных площадках (помойных ям)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</si>
  <si>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</si>
  <si>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</si>
  <si>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</si>
  <si>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10. Вывоз твердых бытовых отходов (ТБО), жидких бытовых отходов</t>
  </si>
  <si>
    <t>11. Очистка выгребных ям (для деревянных неблагоустроенных зданий)</t>
  </si>
  <si>
    <t>19. Ремонт кровли, крылец, козырьков, деревянных тротуаров</t>
  </si>
  <si>
    <t xml:space="preserve">12. Сезонный осмотр конструкций здания( фасадов, стен, фундаментов, кровли)
</t>
  </si>
  <si>
    <t>17.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внутреннего водостока,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отопления, промывка централизованных систем теплоснабжения для удаления накипно-коррозионных отложений,  удаление воздуха из системы отопления.</t>
  </si>
  <si>
    <t xml:space="preserve">5. Уборка мусора с придомовой территории </t>
  </si>
  <si>
    <t>1 раз(а) в 2 недели</t>
  </si>
  <si>
    <t>2 раз(а) в неделю</t>
  </si>
  <si>
    <t>2 раз(а) в год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</si>
  <si>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</si>
  <si>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</si>
  <si>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деревянный не благоустроенный без канализации и центр отопления</t>
  </si>
  <si>
    <t>16.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промывка централизованных систем теплоснабжения для удаления накипно-коррозионных отложений,  обслуживание и ремонт бойлерных, удаление воздуха из системы отопления, смена отдельных участков трубопроводов по необходимости.
Заделка щелей в печах, оштукатуривание, прочистка дымохода.</t>
  </si>
  <si>
    <t>3 раз(а) в неделю контейнера (6 раз в год - помойницы)</t>
  </si>
  <si>
    <t xml:space="preserve">Стоимость на 1 кв. м. общей площади (руб./мес.)         (размер платы в месяц на 1 кв. м.)  </t>
  </si>
  <si>
    <t>20. Дератизация</t>
  </si>
  <si>
    <t>21. Дезинсекция</t>
  </si>
  <si>
    <t>деревянный не благоустроенный с центр отоплением</t>
  </si>
  <si>
    <t>Жилой район      Исакогорский и Цигломенский     территориальный округ</t>
  </si>
  <si>
    <t>35</t>
  </si>
  <si>
    <t>33</t>
  </si>
  <si>
    <t>37</t>
  </si>
  <si>
    <t>29</t>
  </si>
  <si>
    <t>Лот № 2</t>
  </si>
  <si>
    <t>ПИРСОВАЯ ул.</t>
  </si>
  <si>
    <t>13</t>
  </si>
  <si>
    <t>15</t>
  </si>
  <si>
    <t>16</t>
  </si>
  <si>
    <t>19</t>
  </si>
  <si>
    <t>21</t>
  </si>
  <si>
    <t>22</t>
  </si>
  <si>
    <t>24</t>
  </si>
  <si>
    <t>25</t>
  </si>
  <si>
    <t>26</t>
  </si>
  <si>
    <t>28</t>
  </si>
  <si>
    <t>39</t>
  </si>
  <si>
    <t>43</t>
  </si>
  <si>
    <t>47</t>
  </si>
  <si>
    <t>48</t>
  </si>
  <si>
    <t>49</t>
  </si>
  <si>
    <t>50</t>
  </si>
  <si>
    <t>52</t>
  </si>
  <si>
    <t>71</t>
  </si>
  <si>
    <t>72</t>
  </si>
  <si>
    <t>73</t>
  </si>
  <si>
    <t>74</t>
  </si>
  <si>
    <t>75</t>
  </si>
  <si>
    <t>77</t>
  </si>
  <si>
    <t>78</t>
  </si>
  <si>
    <t>81</t>
  </si>
  <si>
    <t>82</t>
  </si>
  <si>
    <t>83</t>
  </si>
  <si>
    <t>85</t>
  </si>
  <si>
    <t>86</t>
  </si>
  <si>
    <t>508,9</t>
  </si>
  <si>
    <t>712,5</t>
  </si>
  <si>
    <t>461,2</t>
  </si>
  <si>
    <t>463,8</t>
  </si>
  <si>
    <t>589,9</t>
  </si>
  <si>
    <t>612,6</t>
  </si>
  <si>
    <t>527,6</t>
  </si>
  <si>
    <t>415,3</t>
  </si>
  <si>
    <t>587,1</t>
  </si>
  <si>
    <t>476,6</t>
  </si>
  <si>
    <t>512,3</t>
  </si>
  <si>
    <t>699,4</t>
  </si>
  <si>
    <t>511,4</t>
  </si>
  <si>
    <t>715,5</t>
  </si>
  <si>
    <t>700</t>
  </si>
  <si>
    <t>525,8</t>
  </si>
  <si>
    <t>699,7</t>
  </si>
  <si>
    <t>521,8</t>
  </si>
  <si>
    <t>520,7</t>
  </si>
  <si>
    <t>523,4</t>
  </si>
  <si>
    <t>528,7</t>
  </si>
  <si>
    <t>320,3</t>
  </si>
  <si>
    <t>323,7</t>
  </si>
  <si>
    <t>333,4</t>
  </si>
  <si>
    <t>324,9</t>
  </si>
  <si>
    <t>327,2</t>
  </si>
  <si>
    <t>507,7</t>
  </si>
  <si>
    <t>518,3</t>
  </si>
  <si>
    <t>326,8</t>
  </si>
  <si>
    <t>326,6</t>
  </si>
  <si>
    <t>331,7</t>
  </si>
  <si>
    <t>613,8</t>
  </si>
  <si>
    <t>460,3</t>
  </si>
  <si>
    <t>71, 1</t>
  </si>
  <si>
    <t>616</t>
  </si>
  <si>
    <t xml:space="preserve">к Извещению и документации </t>
  </si>
  <si>
    <t>о проведении открытого конкурса</t>
  </si>
  <si>
    <t>Приложение №2</t>
  </si>
</sst>
</file>

<file path=xl/styles.xml><?xml version="1.0" encoding="utf-8"?>
<styleSheet xmlns="http://schemas.openxmlformats.org/spreadsheetml/2006/main">
  <fonts count="15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8"/>
      <color rgb="FFC00000"/>
      <name val="Times New Roman"/>
      <family val="1"/>
    </font>
    <font>
      <sz val="8"/>
      <name val="Arial CYR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7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2" borderId="0" xfId="0" applyFont="1" applyFill="1" applyBorder="1" applyAlignment="1"/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2" fillId="2" borderId="0" xfId="0" applyNumberFormat="1" applyFont="1" applyFill="1" applyAlignment="1">
      <alignment horizontal="left"/>
    </xf>
    <xf numFmtId="4" fontId="8" fillId="2" borderId="4" xfId="0" applyNumberFormat="1" applyFont="1" applyFill="1" applyBorder="1" applyAlignment="1">
      <alignment vertical="center"/>
    </xf>
    <xf numFmtId="0" fontId="4" fillId="2" borderId="5" xfId="0" applyFont="1" applyFill="1" applyBorder="1" applyAlignment="1"/>
    <xf numFmtId="4" fontId="8" fillId="2" borderId="5" xfId="0" applyNumberFormat="1" applyFont="1" applyFill="1" applyBorder="1" applyAlignment="1">
      <alignment horizontal="right" vertical="center"/>
    </xf>
    <xf numFmtId="4" fontId="8" fillId="2" borderId="5" xfId="0" applyNumberFormat="1" applyFont="1" applyFill="1" applyBorder="1" applyAlignment="1">
      <alignment vertical="center"/>
    </xf>
    <xf numFmtId="0" fontId="2" fillId="0" borderId="0" xfId="0" applyFont="1" applyBorder="1" applyAlignment="1"/>
    <xf numFmtId="4" fontId="2" fillId="0" borderId="0" xfId="0" applyNumberFormat="1" applyFont="1" applyAlignment="1"/>
    <xf numFmtId="0" fontId="5" fillId="2" borderId="0" xfId="0" applyFont="1" applyFill="1" applyBorder="1" applyAlignment="1">
      <alignment horizontal="left"/>
    </xf>
    <xf numFmtId="4" fontId="7" fillId="2" borderId="0" xfId="0" applyNumberFormat="1" applyFont="1" applyFill="1" applyAlignment="1">
      <alignment horizontal="left"/>
    </xf>
    <xf numFmtId="4" fontId="6" fillId="2" borderId="0" xfId="0" applyNumberFormat="1" applyFont="1" applyFill="1" applyAlignment="1">
      <alignment horizontal="left"/>
    </xf>
    <xf numFmtId="4" fontId="8" fillId="2" borderId="1" xfId="0" applyNumberFormat="1" applyFont="1" applyFill="1" applyBorder="1" applyAlignment="1">
      <alignment horizontal="center" vertical="center"/>
    </xf>
    <xf numFmtId="4" fontId="8" fillId="2" borderId="2" xfId="0" applyNumberFormat="1" applyFont="1" applyFill="1" applyBorder="1" applyAlignment="1">
      <alignment horizontal="center" vertical="center"/>
    </xf>
    <xf numFmtId="4" fontId="8" fillId="2" borderId="3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center" vertical="center"/>
    </xf>
    <xf numFmtId="49" fontId="12" fillId="0" borderId="6" xfId="0" applyNumberFormat="1" applyFont="1" applyBorder="1" applyAlignment="1">
      <alignment horizontal="left" wrapText="1"/>
    </xf>
    <xf numFmtId="4" fontId="8" fillId="2" borderId="7" xfId="0" applyNumberFormat="1" applyFont="1" applyFill="1" applyBorder="1" applyAlignment="1">
      <alignment horizontal="center" vertical="top"/>
    </xf>
    <xf numFmtId="4" fontId="9" fillId="2" borderId="7" xfId="0" applyNumberFormat="1" applyFont="1" applyFill="1" applyBorder="1" applyAlignment="1">
      <alignment horizontal="center" vertical="top"/>
    </xf>
    <xf numFmtId="4" fontId="10" fillId="2" borderId="7" xfId="0" applyNumberFormat="1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left" vertical="top"/>
    </xf>
    <xf numFmtId="4" fontId="9" fillId="2" borderId="7" xfId="0" applyNumberFormat="1" applyFont="1" applyFill="1" applyBorder="1" applyAlignment="1">
      <alignment horizontal="center"/>
    </xf>
    <xf numFmtId="4" fontId="8" fillId="2" borderId="7" xfId="0" applyNumberFormat="1" applyFont="1" applyFill="1" applyBorder="1" applyAlignment="1">
      <alignment horizontal="center" vertical="top" wrapText="1"/>
    </xf>
    <xf numFmtId="4" fontId="4" fillId="2" borderId="7" xfId="0" applyNumberFormat="1" applyFont="1" applyFill="1" applyBorder="1" applyAlignment="1">
      <alignment horizontal="left" vertical="top" wrapText="1"/>
    </xf>
    <xf numFmtId="4" fontId="9" fillId="2" borderId="7" xfId="0" applyNumberFormat="1" applyFont="1" applyFill="1" applyBorder="1" applyAlignment="1">
      <alignment horizontal="center" vertical="top" wrapText="1"/>
    </xf>
    <xf numFmtId="4" fontId="9" fillId="2" borderId="7" xfId="0" applyNumberFormat="1" applyFont="1" applyFill="1" applyBorder="1" applyAlignment="1">
      <alignment horizontal="center" wrapText="1"/>
    </xf>
    <xf numFmtId="4" fontId="10" fillId="2" borderId="7" xfId="0" applyNumberFormat="1" applyFont="1" applyFill="1" applyBorder="1" applyAlignment="1">
      <alignment horizontal="center" vertical="top"/>
    </xf>
    <xf numFmtId="4" fontId="8" fillId="2" borderId="7" xfId="0" applyNumberFormat="1" applyFont="1" applyFill="1" applyBorder="1" applyAlignment="1">
      <alignment horizontal="left" vertical="top"/>
    </xf>
    <xf numFmtId="4" fontId="10" fillId="2" borderId="7" xfId="0" applyNumberFormat="1" applyFont="1" applyFill="1" applyBorder="1" applyAlignment="1">
      <alignment horizontal="left" vertical="top"/>
    </xf>
    <xf numFmtId="4" fontId="10" fillId="2" borderId="7" xfId="0" applyNumberFormat="1" applyFont="1" applyFill="1" applyBorder="1" applyAlignment="1">
      <alignment horizontal="center" vertical="center"/>
    </xf>
    <xf numFmtId="49" fontId="12" fillId="0" borderId="7" xfId="0" applyNumberFormat="1" applyFont="1" applyBorder="1" applyAlignment="1">
      <alignment horizontal="left" wrapText="1"/>
    </xf>
    <xf numFmtId="49" fontId="9" fillId="2" borderId="7" xfId="0" applyNumberFormat="1" applyFont="1" applyFill="1" applyBorder="1" applyAlignment="1">
      <alignment horizontal="center" wrapText="1"/>
    </xf>
    <xf numFmtId="4" fontId="8" fillId="2" borderId="7" xfId="0" applyNumberFormat="1" applyFont="1" applyFill="1" applyBorder="1" applyAlignment="1">
      <alignment horizontal="left" vertical="center" wrapText="1"/>
    </xf>
    <xf numFmtId="0" fontId="4" fillId="2" borderId="8" xfId="0" applyFont="1" applyFill="1" applyBorder="1" applyAlignment="1"/>
    <xf numFmtId="4" fontId="10" fillId="2" borderId="8" xfId="0" applyNumberFormat="1" applyFont="1" applyFill="1" applyBorder="1" applyAlignment="1">
      <alignment horizontal="center"/>
    </xf>
    <xf numFmtId="4" fontId="9" fillId="2" borderId="8" xfId="0" applyNumberFormat="1" applyFont="1" applyFill="1" applyBorder="1" applyAlignment="1">
      <alignment horizontal="center"/>
    </xf>
    <xf numFmtId="4" fontId="10" fillId="2" borderId="8" xfId="0" applyNumberFormat="1" applyFont="1" applyFill="1" applyBorder="1" applyAlignment="1">
      <alignment horizontal="center" vertical="top"/>
    </xf>
    <xf numFmtId="4" fontId="10" fillId="2" borderId="8" xfId="0" applyNumberFormat="1" applyFont="1" applyFill="1" applyBorder="1" applyAlignment="1">
      <alignment horizontal="center" vertical="center"/>
    </xf>
    <xf numFmtId="4" fontId="9" fillId="2" borderId="7" xfId="0" applyNumberFormat="1" applyFont="1" applyFill="1" applyBorder="1" applyAlignment="1">
      <alignment horizontal="center" vertical="center" wrapText="1"/>
    </xf>
    <xf numFmtId="4" fontId="11" fillId="2" borderId="10" xfId="0" applyNumberFormat="1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>
      <alignment horizontal="center" vertical="center" wrapText="1"/>
    </xf>
    <xf numFmtId="49" fontId="12" fillId="0" borderId="12" xfId="0" applyNumberFormat="1" applyFont="1" applyBorder="1" applyAlignment="1">
      <alignment horizontal="left" wrapText="1"/>
    </xf>
    <xf numFmtId="49" fontId="12" fillId="0" borderId="9" xfId="0" applyNumberFormat="1" applyFont="1" applyBorder="1" applyAlignment="1">
      <alignment horizontal="left" wrapText="1"/>
    </xf>
    <xf numFmtId="49" fontId="12" fillId="0" borderId="13" xfId="0" applyNumberFormat="1" applyFont="1" applyBorder="1" applyAlignment="1">
      <alignment horizontal="left" wrapText="1"/>
    </xf>
    <xf numFmtId="4" fontId="10" fillId="2" borderId="4" xfId="0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/>
    </xf>
    <xf numFmtId="4" fontId="10" fillId="2" borderId="4" xfId="0" applyNumberFormat="1" applyFont="1" applyFill="1" applyBorder="1" applyAlignment="1">
      <alignment horizontal="center" vertical="top"/>
    </xf>
    <xf numFmtId="4" fontId="10" fillId="2" borderId="4" xfId="0" applyNumberFormat="1" applyFont="1" applyFill="1" applyBorder="1" applyAlignment="1">
      <alignment horizontal="center" vertical="center"/>
    </xf>
    <xf numFmtId="49" fontId="12" fillId="0" borderId="4" xfId="0" applyNumberFormat="1" applyFont="1" applyBorder="1" applyAlignment="1">
      <alignment horizontal="left" wrapText="1"/>
    </xf>
    <xf numFmtId="4" fontId="11" fillId="2" borderId="7" xfId="0" applyNumberFormat="1" applyFont="1" applyFill="1" applyBorder="1" applyAlignment="1">
      <alignment horizontal="center" vertical="center" wrapText="1"/>
    </xf>
    <xf numFmtId="49" fontId="12" fillId="0" borderId="14" xfId="0" applyNumberFormat="1" applyFont="1" applyBorder="1" applyAlignment="1">
      <alignment horizontal="left" wrapText="1"/>
    </xf>
    <xf numFmtId="49" fontId="12" fillId="0" borderId="15" xfId="0" applyNumberFormat="1" applyFont="1" applyBorder="1" applyAlignment="1">
      <alignment horizontal="left" wrapText="1"/>
    </xf>
    <xf numFmtId="0" fontId="13" fillId="0" borderId="0" xfId="0" applyNumberFormat="1" applyFont="1" applyAlignment="1">
      <alignment horizontal="left"/>
    </xf>
    <xf numFmtId="0" fontId="14" fillId="0" borderId="0" xfId="0" applyNumberFormat="1" applyFont="1" applyAlignment="1">
      <alignment horizontal="left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G42"/>
  <sheetViews>
    <sheetView tabSelected="1" view="pageBreakPreview" topLeftCell="AG22" zoomScaleNormal="100" zoomScaleSheetLayoutView="100" workbookViewId="0">
      <selection activeCell="G3" sqref="G3"/>
    </sheetView>
  </sheetViews>
  <sheetFormatPr defaultRowHeight="12.75"/>
  <cols>
    <col min="1" max="5" width="9.140625" style="6"/>
    <col min="6" max="6" width="19.140625" style="6" customWidth="1"/>
    <col min="7" max="7" width="19.42578125" style="6" customWidth="1"/>
    <col min="8" max="8" width="13.28515625" style="7" customWidth="1"/>
    <col min="9" max="11" width="8.7109375" style="7" bestFit="1" customWidth="1"/>
    <col min="12" max="12" width="8.85546875" style="7" customWidth="1"/>
    <col min="13" max="13" width="8.7109375" style="7" bestFit="1" customWidth="1"/>
    <col min="14" max="14" width="9.140625" style="7" customWidth="1"/>
    <col min="15" max="15" width="8.7109375" style="7" bestFit="1" customWidth="1"/>
    <col min="16" max="16" width="8.42578125" style="7" customWidth="1"/>
    <col min="17" max="17" width="8.7109375" style="7" customWidth="1"/>
    <col min="18" max="18" width="8.7109375" style="7" bestFit="1" customWidth="1"/>
    <col min="19" max="19" width="8.5703125" style="6" customWidth="1"/>
    <col min="20" max="20" width="8.7109375" style="9" customWidth="1"/>
    <col min="21" max="23" width="8.7109375" style="9" bestFit="1" customWidth="1"/>
    <col min="24" max="24" width="8.85546875" style="9" customWidth="1"/>
    <col min="25" max="25" width="8.7109375" style="9" bestFit="1" customWidth="1"/>
    <col min="26" max="26" width="9.140625" style="9" customWidth="1"/>
    <col min="27" max="27" width="8.7109375" style="9" bestFit="1" customWidth="1"/>
    <col min="28" max="28" width="8.42578125" style="9" customWidth="1"/>
    <col min="29" max="29" width="8.7109375" style="9" customWidth="1"/>
    <col min="30" max="30" width="8.7109375" style="9" bestFit="1" customWidth="1"/>
    <col min="31" max="31" width="8.5703125" style="6" customWidth="1"/>
    <col min="32" max="32" width="8.7109375" style="9" customWidth="1"/>
    <col min="33" max="35" width="8.7109375" style="9" bestFit="1" customWidth="1"/>
    <col min="36" max="36" width="8.140625" style="9" customWidth="1"/>
    <col min="37" max="37" width="8.7109375" style="9" bestFit="1" customWidth="1"/>
    <col min="38" max="38" width="9.140625" style="9" customWidth="1"/>
    <col min="39" max="39" width="8.7109375" style="9" bestFit="1" customWidth="1"/>
    <col min="40" max="40" width="8.42578125" style="9" customWidth="1"/>
    <col min="41" max="41" width="8.7109375" style="9" customWidth="1"/>
    <col min="42" max="42" width="19.42578125" style="6" customWidth="1"/>
    <col min="43" max="43" width="11.7109375" style="6" customWidth="1"/>
    <col min="44" max="44" width="9.140625" style="6" customWidth="1"/>
    <col min="45" max="45" width="11.5703125" style="1" customWidth="1"/>
    <col min="46" max="57" width="9.140625" style="1"/>
  </cols>
  <sheetData>
    <row r="1" spans="1:44" s="1" customFormat="1" ht="16.5" customHeight="1">
      <c r="A1" s="18" t="s">
        <v>25</v>
      </c>
      <c r="B1" s="18"/>
      <c r="C1" s="18"/>
      <c r="D1" s="18"/>
      <c r="E1" s="18"/>
      <c r="F1" s="18"/>
      <c r="G1" s="11"/>
      <c r="H1" s="19"/>
      <c r="I1" s="3"/>
      <c r="J1" s="61" t="s">
        <v>126</v>
      </c>
      <c r="K1" s="61"/>
      <c r="L1" s="61"/>
      <c r="M1" s="61"/>
      <c r="N1" s="3"/>
      <c r="O1" s="3"/>
      <c r="P1" s="3"/>
      <c r="Q1" s="3"/>
      <c r="R1" s="3"/>
      <c r="S1" s="6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6"/>
      <c r="AF1" s="3"/>
      <c r="AG1" s="3"/>
      <c r="AH1" s="3"/>
      <c r="AI1" s="3"/>
      <c r="AJ1" s="3"/>
      <c r="AK1" s="3"/>
      <c r="AL1" s="3"/>
      <c r="AM1" s="3"/>
      <c r="AN1" s="3"/>
      <c r="AO1" s="3"/>
      <c r="AP1" s="9"/>
      <c r="AQ1" s="6"/>
      <c r="AR1" s="6"/>
    </row>
    <row r="2" spans="1:44" s="1" customFormat="1" ht="16.5" customHeight="1">
      <c r="A2" s="18" t="s">
        <v>24</v>
      </c>
      <c r="B2" s="18"/>
      <c r="C2" s="18"/>
      <c r="D2" s="18"/>
      <c r="E2" s="18"/>
      <c r="F2" s="18"/>
      <c r="G2" s="11"/>
      <c r="H2" s="20"/>
      <c r="I2" s="4"/>
      <c r="J2" s="62" t="s">
        <v>124</v>
      </c>
      <c r="K2" s="62"/>
      <c r="L2" s="62"/>
      <c r="M2" s="62"/>
      <c r="N2" s="4"/>
      <c r="O2" s="4"/>
      <c r="P2" s="4"/>
      <c r="Q2" s="4"/>
      <c r="R2" s="4"/>
      <c r="S2" s="6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6"/>
      <c r="AF2" s="4"/>
      <c r="AG2" s="4"/>
      <c r="AH2" s="4"/>
      <c r="AI2" s="4"/>
      <c r="AJ2" s="4"/>
      <c r="AK2" s="4"/>
      <c r="AL2" s="4"/>
      <c r="AM2" s="4"/>
      <c r="AN2" s="4"/>
      <c r="AO2" s="4"/>
      <c r="AP2" s="9"/>
      <c r="AQ2" s="6"/>
      <c r="AR2" s="6"/>
    </row>
    <row r="3" spans="1:44" s="1" customFormat="1" ht="16.5" customHeight="1">
      <c r="A3" s="18" t="s">
        <v>23</v>
      </c>
      <c r="B3" s="18"/>
      <c r="C3" s="18"/>
      <c r="D3" s="18"/>
      <c r="E3" s="18"/>
      <c r="F3" s="18"/>
      <c r="G3" s="11"/>
      <c r="H3" s="20"/>
      <c r="I3" s="4"/>
      <c r="J3" s="62" t="s">
        <v>125</v>
      </c>
      <c r="K3" s="62"/>
      <c r="L3" s="62"/>
      <c r="M3" s="62"/>
      <c r="N3" s="4"/>
      <c r="O3" s="4"/>
      <c r="P3" s="4"/>
      <c r="Q3" s="4"/>
      <c r="R3" s="4"/>
      <c r="S3" s="6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6"/>
      <c r="AF3" s="4"/>
      <c r="AG3" s="4"/>
      <c r="AH3" s="4"/>
      <c r="AI3" s="4"/>
      <c r="AJ3" s="4"/>
      <c r="AK3" s="4"/>
      <c r="AL3" s="4"/>
      <c r="AM3" s="4"/>
      <c r="AN3" s="4"/>
      <c r="AO3" s="4"/>
      <c r="AP3" s="9"/>
      <c r="AQ3" s="6"/>
      <c r="AR3" s="6"/>
    </row>
    <row r="4" spans="1:44" s="1" customFormat="1" ht="16.5" customHeight="1">
      <c r="A4" s="18" t="s">
        <v>22</v>
      </c>
      <c r="B4" s="18"/>
      <c r="C4" s="18"/>
      <c r="D4" s="18"/>
      <c r="E4" s="18"/>
      <c r="F4" s="18"/>
      <c r="G4" s="11"/>
      <c r="H4" s="11"/>
      <c r="I4" s="9"/>
      <c r="J4" s="7"/>
      <c r="K4" s="7"/>
      <c r="L4" s="7"/>
      <c r="M4" s="7"/>
      <c r="N4" s="7"/>
      <c r="O4" s="7"/>
      <c r="P4" s="7"/>
      <c r="Q4" s="7"/>
      <c r="R4" s="7"/>
      <c r="S4" s="6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6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6"/>
      <c r="AR4" s="6"/>
    </row>
    <row r="5" spans="1:44" s="1" customFormat="1">
      <c r="A5" s="5" t="s">
        <v>58</v>
      </c>
      <c r="B5" s="5" t="s">
        <v>53</v>
      </c>
      <c r="C5" s="6"/>
      <c r="D5" s="6"/>
      <c r="E5" s="6"/>
      <c r="F5" s="6"/>
      <c r="G5" s="6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6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6"/>
      <c r="AF5" s="9"/>
      <c r="AG5" s="9"/>
      <c r="AH5" s="9"/>
      <c r="AI5" s="9"/>
      <c r="AJ5" s="9"/>
      <c r="AK5" s="9"/>
      <c r="AL5" s="9"/>
      <c r="AM5" s="9"/>
      <c r="AN5" s="9"/>
      <c r="AO5" s="9"/>
      <c r="AP5" s="6"/>
      <c r="AQ5" s="6"/>
      <c r="AR5" s="6"/>
    </row>
    <row r="6" spans="1:44" s="1" customFormat="1" ht="18" customHeight="1">
      <c r="A6" s="21" t="s">
        <v>21</v>
      </c>
      <c r="B6" s="22"/>
      <c r="C6" s="22"/>
      <c r="D6" s="22"/>
      <c r="E6" s="22"/>
      <c r="F6" s="22"/>
      <c r="G6" s="12"/>
      <c r="H6" s="14"/>
      <c r="I6" s="14"/>
      <c r="J6" s="15" t="s">
        <v>20</v>
      </c>
      <c r="K6" s="14"/>
      <c r="L6" s="14"/>
      <c r="M6" s="14"/>
      <c r="N6" s="14"/>
      <c r="O6" s="14"/>
      <c r="P6" s="14"/>
      <c r="Q6" s="14"/>
      <c r="R6" s="14"/>
      <c r="S6" s="13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/>
      <c r="AF6" s="14"/>
      <c r="AG6" s="14"/>
      <c r="AH6" s="14"/>
      <c r="AI6" s="15" t="s">
        <v>20</v>
      </c>
      <c r="AJ6" s="14"/>
      <c r="AK6" s="14"/>
      <c r="AL6" s="14"/>
      <c r="AM6" s="14"/>
      <c r="AN6" s="14"/>
      <c r="AO6" s="14"/>
      <c r="AP6" s="12"/>
      <c r="AQ6" s="15"/>
      <c r="AR6" s="42"/>
    </row>
    <row r="7" spans="1:44" s="10" customFormat="1" ht="25.5" customHeight="1">
      <c r="A7" s="23"/>
      <c r="B7" s="24"/>
      <c r="C7" s="24"/>
      <c r="D7" s="24"/>
      <c r="E7" s="24"/>
      <c r="F7" s="24"/>
      <c r="G7" s="47" t="s">
        <v>19</v>
      </c>
      <c r="H7" s="48" t="s">
        <v>46</v>
      </c>
      <c r="I7" s="25" t="s">
        <v>59</v>
      </c>
      <c r="J7" s="25" t="s">
        <v>59</v>
      </c>
      <c r="K7" s="25" t="s">
        <v>59</v>
      </c>
      <c r="L7" s="25" t="s">
        <v>59</v>
      </c>
      <c r="M7" s="25" t="s">
        <v>59</v>
      </c>
      <c r="N7" s="25" t="s">
        <v>59</v>
      </c>
      <c r="O7" s="25" t="s">
        <v>59</v>
      </c>
      <c r="P7" s="25" t="s">
        <v>59</v>
      </c>
      <c r="Q7" s="25" t="s">
        <v>59</v>
      </c>
      <c r="R7" s="25" t="s">
        <v>59</v>
      </c>
      <c r="S7" s="25" t="s">
        <v>59</v>
      </c>
      <c r="T7" s="25" t="s">
        <v>59</v>
      </c>
      <c r="U7" s="25" t="s">
        <v>59</v>
      </c>
      <c r="V7" s="25" t="s">
        <v>59</v>
      </c>
      <c r="W7" s="25" t="s">
        <v>59</v>
      </c>
      <c r="X7" s="25" t="s">
        <v>59</v>
      </c>
      <c r="Y7" s="25" t="s">
        <v>59</v>
      </c>
      <c r="Z7" s="25" t="s">
        <v>59</v>
      </c>
      <c r="AA7" s="25" t="s">
        <v>59</v>
      </c>
      <c r="AB7" s="25" t="s">
        <v>59</v>
      </c>
      <c r="AC7" s="25" t="s">
        <v>59</v>
      </c>
      <c r="AD7" s="25" t="s">
        <v>59</v>
      </c>
      <c r="AE7" s="25" t="s">
        <v>59</v>
      </c>
      <c r="AF7" s="25" t="s">
        <v>59</v>
      </c>
      <c r="AG7" s="25" t="s">
        <v>59</v>
      </c>
      <c r="AH7" s="25" t="s">
        <v>59</v>
      </c>
      <c r="AI7" s="25" t="s">
        <v>59</v>
      </c>
      <c r="AJ7" s="25" t="s">
        <v>59</v>
      </c>
      <c r="AK7" s="25" t="s">
        <v>59</v>
      </c>
      <c r="AL7" s="25" t="s">
        <v>59</v>
      </c>
      <c r="AM7" s="25" t="s">
        <v>59</v>
      </c>
      <c r="AN7" s="25" t="s">
        <v>59</v>
      </c>
      <c r="AO7" s="51" t="s">
        <v>59</v>
      </c>
      <c r="AP7" s="47" t="s">
        <v>19</v>
      </c>
      <c r="AQ7" s="58" t="s">
        <v>52</v>
      </c>
      <c r="AR7" s="59" t="s">
        <v>59</v>
      </c>
    </row>
    <row r="8" spans="1:44" s="10" customFormat="1" ht="19.5" customHeight="1">
      <c r="A8" s="23"/>
      <c r="B8" s="24"/>
      <c r="C8" s="24"/>
      <c r="D8" s="24"/>
      <c r="E8" s="24"/>
      <c r="F8" s="24"/>
      <c r="G8" s="47"/>
      <c r="H8" s="49"/>
      <c r="I8" s="50" t="s">
        <v>60</v>
      </c>
      <c r="J8" s="50" t="s">
        <v>61</v>
      </c>
      <c r="K8" s="50" t="s">
        <v>62</v>
      </c>
      <c r="L8" s="50" t="s">
        <v>63</v>
      </c>
      <c r="M8" s="50" t="s">
        <v>64</v>
      </c>
      <c r="N8" s="50" t="s">
        <v>65</v>
      </c>
      <c r="O8" s="50" t="s">
        <v>66</v>
      </c>
      <c r="P8" s="50" t="s">
        <v>67</v>
      </c>
      <c r="Q8" s="50" t="s">
        <v>68</v>
      </c>
      <c r="R8" s="50" t="s">
        <v>69</v>
      </c>
      <c r="S8" s="50" t="s">
        <v>57</v>
      </c>
      <c r="T8" s="50" t="s">
        <v>55</v>
      </c>
      <c r="U8" s="50" t="s">
        <v>54</v>
      </c>
      <c r="V8" s="50" t="s">
        <v>56</v>
      </c>
      <c r="W8" s="50" t="s">
        <v>70</v>
      </c>
      <c r="X8" s="50" t="s">
        <v>71</v>
      </c>
      <c r="Y8" s="50" t="s">
        <v>72</v>
      </c>
      <c r="Z8" s="50" t="s">
        <v>73</v>
      </c>
      <c r="AA8" s="50" t="s">
        <v>74</v>
      </c>
      <c r="AB8" s="50" t="s">
        <v>75</v>
      </c>
      <c r="AC8" s="50" t="s">
        <v>76</v>
      </c>
      <c r="AD8" s="50" t="s">
        <v>77</v>
      </c>
      <c r="AE8" s="50" t="s">
        <v>78</v>
      </c>
      <c r="AF8" s="50" t="s">
        <v>79</v>
      </c>
      <c r="AG8" s="50" t="s">
        <v>80</v>
      </c>
      <c r="AH8" s="50" t="s">
        <v>81</v>
      </c>
      <c r="AI8" s="50" t="s">
        <v>82</v>
      </c>
      <c r="AJ8" s="50" t="s">
        <v>83</v>
      </c>
      <c r="AK8" s="50" t="s">
        <v>84</v>
      </c>
      <c r="AL8" s="50" t="s">
        <v>85</v>
      </c>
      <c r="AM8" s="50" t="s">
        <v>86</v>
      </c>
      <c r="AN8" s="50" t="s">
        <v>87</v>
      </c>
      <c r="AO8" s="52" t="s">
        <v>88</v>
      </c>
      <c r="AP8" s="47"/>
      <c r="AQ8" s="58"/>
      <c r="AR8" s="60" t="s">
        <v>122</v>
      </c>
    </row>
    <row r="9" spans="1:44" s="1" customFormat="1">
      <c r="A9" s="26" t="s">
        <v>18</v>
      </c>
      <c r="B9" s="26"/>
      <c r="C9" s="26"/>
      <c r="D9" s="26"/>
      <c r="E9" s="26"/>
      <c r="F9" s="26"/>
      <c r="G9" s="27"/>
      <c r="H9" s="43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  <c r="AG9" s="28">
        <v>0</v>
      </c>
      <c r="AH9" s="28">
        <v>0</v>
      </c>
      <c r="AI9" s="28">
        <v>0</v>
      </c>
      <c r="AJ9" s="28">
        <v>0</v>
      </c>
      <c r="AK9" s="28">
        <v>0</v>
      </c>
      <c r="AL9" s="28">
        <v>0</v>
      </c>
      <c r="AM9" s="28">
        <v>0</v>
      </c>
      <c r="AN9" s="28">
        <v>0</v>
      </c>
      <c r="AO9" s="53">
        <v>0</v>
      </c>
      <c r="AP9" s="27"/>
      <c r="AQ9" s="28">
        <v>0</v>
      </c>
      <c r="AR9" s="28">
        <v>0</v>
      </c>
    </row>
    <row r="10" spans="1:44" s="1" customFormat="1">
      <c r="A10" s="29" t="s">
        <v>26</v>
      </c>
      <c r="B10" s="29"/>
      <c r="C10" s="29"/>
      <c r="D10" s="29"/>
      <c r="E10" s="29"/>
      <c r="F10" s="29"/>
      <c r="G10" s="30" t="s">
        <v>11</v>
      </c>
      <c r="H10" s="44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0">
        <v>0</v>
      </c>
      <c r="AC10" s="30">
        <v>0</v>
      </c>
      <c r="AD10" s="30">
        <v>0</v>
      </c>
      <c r="AE10" s="30">
        <v>0</v>
      </c>
      <c r="AF10" s="30">
        <v>0</v>
      </c>
      <c r="AG10" s="30">
        <v>0</v>
      </c>
      <c r="AH10" s="30">
        <v>0</v>
      </c>
      <c r="AI10" s="30">
        <v>0</v>
      </c>
      <c r="AJ10" s="30">
        <v>0</v>
      </c>
      <c r="AK10" s="30">
        <v>0</v>
      </c>
      <c r="AL10" s="30">
        <v>0</v>
      </c>
      <c r="AM10" s="30">
        <v>0</v>
      </c>
      <c r="AN10" s="30">
        <v>0</v>
      </c>
      <c r="AO10" s="54">
        <v>0</v>
      </c>
      <c r="AP10" s="30" t="s">
        <v>11</v>
      </c>
      <c r="AQ10" s="30">
        <v>0</v>
      </c>
      <c r="AR10" s="30">
        <v>0</v>
      </c>
    </row>
    <row r="11" spans="1:44" s="1" customFormat="1">
      <c r="A11" s="29" t="s">
        <v>27</v>
      </c>
      <c r="B11" s="29"/>
      <c r="C11" s="29"/>
      <c r="D11" s="29"/>
      <c r="E11" s="29"/>
      <c r="F11" s="29"/>
      <c r="G11" s="30" t="s">
        <v>11</v>
      </c>
      <c r="H11" s="44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  <c r="AC11" s="30">
        <v>0</v>
      </c>
      <c r="AD11" s="30">
        <v>0</v>
      </c>
      <c r="AE11" s="30">
        <v>0</v>
      </c>
      <c r="AF11" s="30">
        <v>0</v>
      </c>
      <c r="AG11" s="30">
        <v>0</v>
      </c>
      <c r="AH11" s="30">
        <v>0</v>
      </c>
      <c r="AI11" s="30">
        <v>0</v>
      </c>
      <c r="AJ11" s="30">
        <v>0</v>
      </c>
      <c r="AK11" s="30">
        <v>0</v>
      </c>
      <c r="AL11" s="30">
        <v>0</v>
      </c>
      <c r="AM11" s="30">
        <v>0</v>
      </c>
      <c r="AN11" s="30">
        <v>0</v>
      </c>
      <c r="AO11" s="54">
        <v>0</v>
      </c>
      <c r="AP11" s="30" t="s">
        <v>11</v>
      </c>
      <c r="AQ11" s="30">
        <v>0</v>
      </c>
      <c r="AR11" s="30">
        <v>0</v>
      </c>
    </row>
    <row r="12" spans="1:44" s="1" customFormat="1">
      <c r="A12" s="29" t="s">
        <v>17</v>
      </c>
      <c r="B12" s="29"/>
      <c r="C12" s="29"/>
      <c r="D12" s="29"/>
      <c r="E12" s="29"/>
      <c r="F12" s="29"/>
      <c r="G12" s="30" t="s">
        <v>11</v>
      </c>
      <c r="H12" s="44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0">
        <v>0</v>
      </c>
      <c r="AC12" s="30">
        <v>0</v>
      </c>
      <c r="AD12" s="30">
        <v>0</v>
      </c>
      <c r="AE12" s="30">
        <v>0</v>
      </c>
      <c r="AF12" s="30">
        <v>0</v>
      </c>
      <c r="AG12" s="30">
        <v>0</v>
      </c>
      <c r="AH12" s="30">
        <v>0</v>
      </c>
      <c r="AI12" s="30">
        <v>0</v>
      </c>
      <c r="AJ12" s="30">
        <v>0</v>
      </c>
      <c r="AK12" s="30">
        <v>0</v>
      </c>
      <c r="AL12" s="30">
        <v>0</v>
      </c>
      <c r="AM12" s="30">
        <v>0</v>
      </c>
      <c r="AN12" s="30">
        <v>0</v>
      </c>
      <c r="AO12" s="54">
        <v>0</v>
      </c>
      <c r="AP12" s="30" t="s">
        <v>11</v>
      </c>
      <c r="AQ12" s="30">
        <v>0</v>
      </c>
      <c r="AR12" s="30">
        <v>0</v>
      </c>
    </row>
    <row r="13" spans="1:44" s="1" customFormat="1">
      <c r="A13" s="29" t="s">
        <v>16</v>
      </c>
      <c r="B13" s="29"/>
      <c r="C13" s="29"/>
      <c r="D13" s="29"/>
      <c r="E13" s="29"/>
      <c r="F13" s="29"/>
      <c r="G13" s="30" t="s">
        <v>15</v>
      </c>
      <c r="H13" s="44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0">
        <v>0</v>
      </c>
      <c r="AC13" s="30">
        <v>0</v>
      </c>
      <c r="AD13" s="30">
        <v>0</v>
      </c>
      <c r="AE13" s="30">
        <v>0</v>
      </c>
      <c r="AF13" s="30">
        <v>0</v>
      </c>
      <c r="AG13" s="30">
        <v>0</v>
      </c>
      <c r="AH13" s="30">
        <v>0</v>
      </c>
      <c r="AI13" s="30">
        <v>0</v>
      </c>
      <c r="AJ13" s="30">
        <v>0</v>
      </c>
      <c r="AK13" s="30">
        <v>0</v>
      </c>
      <c r="AL13" s="30">
        <v>0</v>
      </c>
      <c r="AM13" s="30">
        <v>0</v>
      </c>
      <c r="AN13" s="30">
        <v>0</v>
      </c>
      <c r="AO13" s="54">
        <v>0</v>
      </c>
      <c r="AP13" s="30" t="s">
        <v>15</v>
      </c>
      <c r="AQ13" s="30">
        <v>0</v>
      </c>
      <c r="AR13" s="30">
        <v>0</v>
      </c>
    </row>
    <row r="14" spans="1:44" s="1" customFormat="1" ht="23.85" customHeight="1">
      <c r="A14" s="31" t="s">
        <v>14</v>
      </c>
      <c r="B14" s="31"/>
      <c r="C14" s="31"/>
      <c r="D14" s="31"/>
      <c r="E14" s="31"/>
      <c r="F14" s="31"/>
      <c r="G14" s="27"/>
      <c r="H14" s="43">
        <v>11.129999999999999</v>
      </c>
      <c r="I14" s="28">
        <f t="shared" ref="I14:S14" si="0">SUM(I15:I21)</f>
        <v>67968.683999999994</v>
      </c>
      <c r="J14" s="28">
        <f t="shared" si="0"/>
        <v>95161.5</v>
      </c>
      <c r="K14" s="28">
        <f t="shared" si="0"/>
        <v>61597.871999999996</v>
      </c>
      <c r="L14" s="28">
        <f t="shared" si="0"/>
        <v>81979.127999999997</v>
      </c>
      <c r="M14" s="28">
        <f t="shared" si="0"/>
        <v>61945.128000000012</v>
      </c>
      <c r="N14" s="28">
        <f t="shared" si="0"/>
        <v>78787.043999999994</v>
      </c>
      <c r="O14" s="28">
        <f t="shared" si="0"/>
        <v>81818.856</v>
      </c>
      <c r="P14" s="28">
        <f t="shared" si="0"/>
        <v>61477.668000000005</v>
      </c>
      <c r="Q14" s="28">
        <f t="shared" si="0"/>
        <v>70466.256000000008</v>
      </c>
      <c r="R14" s="28">
        <f t="shared" si="0"/>
        <v>55467.468000000008</v>
      </c>
      <c r="S14" s="28">
        <f t="shared" si="0"/>
        <v>78413.076000000001</v>
      </c>
      <c r="T14" s="28">
        <f t="shared" ref="T14:AO14" si="1">SUM(T15:T21)</f>
        <v>63654.696000000011</v>
      </c>
      <c r="U14" s="28">
        <f t="shared" si="1"/>
        <v>68422.788</v>
      </c>
      <c r="V14" s="28">
        <f t="shared" si="1"/>
        <v>93411.864000000001</v>
      </c>
      <c r="W14" s="28">
        <f t="shared" si="1"/>
        <v>68302.584000000003</v>
      </c>
      <c r="X14" s="28">
        <f t="shared" si="1"/>
        <v>95562.18</v>
      </c>
      <c r="Y14" s="28">
        <f t="shared" si="1"/>
        <v>93492</v>
      </c>
      <c r="Z14" s="28">
        <f t="shared" si="1"/>
        <v>70225.847999999998</v>
      </c>
      <c r="AA14" s="28">
        <f t="shared" si="1"/>
        <v>93451.932000000001</v>
      </c>
      <c r="AB14" s="28">
        <f t="shared" si="1"/>
        <v>69691.607999999993</v>
      </c>
      <c r="AC14" s="28">
        <f t="shared" si="1"/>
        <v>69544.69200000001</v>
      </c>
      <c r="AD14" s="28">
        <f t="shared" si="1"/>
        <v>69905.304000000004</v>
      </c>
      <c r="AE14" s="28">
        <f t="shared" si="1"/>
        <v>70613.172000000006</v>
      </c>
      <c r="AF14" s="28">
        <f t="shared" ref="AF14:AG14" si="2">SUM(AF15:AF21)</f>
        <v>42779.268000000011</v>
      </c>
      <c r="AG14" s="28">
        <f t="shared" si="2"/>
        <v>43233.371999999996</v>
      </c>
      <c r="AH14" s="28">
        <f t="shared" si="1"/>
        <v>44528.904000000002</v>
      </c>
      <c r="AI14" s="28">
        <f t="shared" si="1"/>
        <v>43393.644</v>
      </c>
      <c r="AJ14" s="28">
        <f t="shared" si="1"/>
        <v>43700.832000000002</v>
      </c>
      <c r="AK14" s="28">
        <f t="shared" si="1"/>
        <v>67808.411999999997</v>
      </c>
      <c r="AL14" s="28">
        <f t="shared" si="1"/>
        <v>69224.148000000001</v>
      </c>
      <c r="AM14" s="28">
        <f t="shared" si="1"/>
        <v>43647.408000000003</v>
      </c>
      <c r="AN14" s="28">
        <f t="shared" si="1"/>
        <v>43620.695999999996</v>
      </c>
      <c r="AO14" s="53">
        <f t="shared" si="1"/>
        <v>44301.851999999999</v>
      </c>
      <c r="AP14" s="27"/>
      <c r="AQ14" s="28">
        <v>10.45</v>
      </c>
      <c r="AR14" s="28">
        <f t="shared" ref="AR14" si="3">SUM(AR15:AR21)</f>
        <v>77246.399999999994</v>
      </c>
    </row>
    <row r="15" spans="1:44" s="1" customFormat="1">
      <c r="A15" s="29" t="s">
        <v>40</v>
      </c>
      <c r="B15" s="29"/>
      <c r="C15" s="29"/>
      <c r="D15" s="29"/>
      <c r="E15" s="29"/>
      <c r="F15" s="29"/>
      <c r="G15" s="30" t="s">
        <v>41</v>
      </c>
      <c r="H15" s="44">
        <v>0.95</v>
      </c>
      <c r="I15" s="30">
        <f>0.95*12*I35</f>
        <v>5801.4599999999991</v>
      </c>
      <c r="J15" s="30">
        <f t="shared" ref="J15:S15" si="4">0.95*12*J35</f>
        <v>8122.4999999999991</v>
      </c>
      <c r="K15" s="30">
        <f t="shared" si="4"/>
        <v>5257.6799999999994</v>
      </c>
      <c r="L15" s="30">
        <f t="shared" si="4"/>
        <v>6997.3199999999988</v>
      </c>
      <c r="M15" s="30">
        <f t="shared" si="4"/>
        <v>5287.32</v>
      </c>
      <c r="N15" s="30">
        <f t="shared" si="4"/>
        <v>6724.8599999999988</v>
      </c>
      <c r="O15" s="30">
        <f t="shared" si="4"/>
        <v>6983.6399999999994</v>
      </c>
      <c r="P15" s="30">
        <f t="shared" si="4"/>
        <v>5247.4199999999992</v>
      </c>
      <c r="Q15" s="30">
        <f t="shared" si="4"/>
        <v>6014.6399999999994</v>
      </c>
      <c r="R15" s="30">
        <f t="shared" si="4"/>
        <v>4734.4199999999992</v>
      </c>
      <c r="S15" s="30">
        <f t="shared" si="4"/>
        <v>6692.94</v>
      </c>
      <c r="T15" s="30">
        <f t="shared" ref="T15:AO15" si="5">0.95*12*T35</f>
        <v>5433.24</v>
      </c>
      <c r="U15" s="30">
        <f t="shared" si="5"/>
        <v>5840.2199999999984</v>
      </c>
      <c r="V15" s="30">
        <f t="shared" si="5"/>
        <v>7973.1599999999989</v>
      </c>
      <c r="W15" s="30">
        <f t="shared" si="5"/>
        <v>5829.9599999999991</v>
      </c>
      <c r="X15" s="30">
        <f t="shared" si="5"/>
        <v>8156.6999999999989</v>
      </c>
      <c r="Y15" s="30">
        <f t="shared" si="5"/>
        <v>7979.9999999999991</v>
      </c>
      <c r="Z15" s="30">
        <f t="shared" si="5"/>
        <v>5994.119999999999</v>
      </c>
      <c r="AA15" s="30">
        <f t="shared" si="5"/>
        <v>7976.58</v>
      </c>
      <c r="AB15" s="30">
        <f t="shared" si="5"/>
        <v>5948.5199999999986</v>
      </c>
      <c r="AC15" s="30">
        <f t="shared" si="5"/>
        <v>5935.98</v>
      </c>
      <c r="AD15" s="30">
        <f t="shared" si="5"/>
        <v>5966.7599999999993</v>
      </c>
      <c r="AE15" s="30">
        <f t="shared" si="5"/>
        <v>6027.1799999999994</v>
      </c>
      <c r="AF15" s="30">
        <f t="shared" ref="AF15:AG15" si="6">0.95*12*AF35</f>
        <v>3651.4199999999996</v>
      </c>
      <c r="AG15" s="30">
        <f t="shared" si="6"/>
        <v>3690.1799999999994</v>
      </c>
      <c r="AH15" s="30">
        <f t="shared" si="5"/>
        <v>3800.7599999999993</v>
      </c>
      <c r="AI15" s="30">
        <f t="shared" si="5"/>
        <v>3703.8599999999992</v>
      </c>
      <c r="AJ15" s="30">
        <f t="shared" si="5"/>
        <v>3730.0799999999995</v>
      </c>
      <c r="AK15" s="30">
        <f t="shared" si="5"/>
        <v>5787.7799999999988</v>
      </c>
      <c r="AL15" s="30">
        <f t="shared" si="5"/>
        <v>5908.619999999999</v>
      </c>
      <c r="AM15" s="30">
        <f t="shared" si="5"/>
        <v>3725.5199999999995</v>
      </c>
      <c r="AN15" s="30">
        <f t="shared" si="5"/>
        <v>3723.24</v>
      </c>
      <c r="AO15" s="54">
        <f t="shared" si="5"/>
        <v>3781.3799999999992</v>
      </c>
      <c r="AP15" s="30" t="s">
        <v>41</v>
      </c>
      <c r="AQ15" s="30">
        <v>0.96</v>
      </c>
      <c r="AR15" s="30">
        <f t="shared" ref="AR15" si="7">0.96*12*AR35</f>
        <v>7096.32</v>
      </c>
    </row>
    <row r="16" spans="1:44" s="1" customFormat="1">
      <c r="A16" s="29" t="s">
        <v>31</v>
      </c>
      <c r="B16" s="29"/>
      <c r="C16" s="29"/>
      <c r="D16" s="29"/>
      <c r="E16" s="29"/>
      <c r="F16" s="29"/>
      <c r="G16" s="30" t="s">
        <v>13</v>
      </c>
      <c r="H16" s="44">
        <v>0.89</v>
      </c>
      <c r="I16" s="30">
        <f>0.89*12*I35</f>
        <v>5435.0519999999997</v>
      </c>
      <c r="J16" s="30">
        <f t="shared" ref="J16:S16" si="8">0.89*12*J35</f>
        <v>7609.5</v>
      </c>
      <c r="K16" s="30">
        <f t="shared" si="8"/>
        <v>4925.616</v>
      </c>
      <c r="L16" s="30">
        <f t="shared" si="8"/>
        <v>6555.3839999999991</v>
      </c>
      <c r="M16" s="30">
        <f t="shared" si="8"/>
        <v>4953.384</v>
      </c>
      <c r="N16" s="30">
        <f t="shared" si="8"/>
        <v>6300.1319999999996</v>
      </c>
      <c r="O16" s="30">
        <f t="shared" si="8"/>
        <v>6542.5680000000002</v>
      </c>
      <c r="P16" s="30">
        <f t="shared" si="8"/>
        <v>4916.0039999999999</v>
      </c>
      <c r="Q16" s="30">
        <f t="shared" si="8"/>
        <v>5634.768</v>
      </c>
      <c r="R16" s="30">
        <f t="shared" si="8"/>
        <v>4435.4040000000005</v>
      </c>
      <c r="S16" s="30">
        <f t="shared" si="8"/>
        <v>6270.2280000000001</v>
      </c>
      <c r="T16" s="30">
        <f t="shared" ref="T16:AO16" si="9">0.89*12*T35</f>
        <v>5090.0879999999997</v>
      </c>
      <c r="U16" s="30">
        <f t="shared" si="9"/>
        <v>5471.3639999999996</v>
      </c>
      <c r="V16" s="30">
        <f t="shared" si="9"/>
        <v>7469.5919999999996</v>
      </c>
      <c r="W16" s="30">
        <f t="shared" si="9"/>
        <v>5461.7519999999995</v>
      </c>
      <c r="X16" s="30">
        <f t="shared" si="9"/>
        <v>7641.54</v>
      </c>
      <c r="Y16" s="30">
        <f t="shared" si="9"/>
        <v>7476</v>
      </c>
      <c r="Z16" s="30">
        <f t="shared" si="9"/>
        <v>5615.543999999999</v>
      </c>
      <c r="AA16" s="30">
        <f t="shared" si="9"/>
        <v>7472.7960000000003</v>
      </c>
      <c r="AB16" s="30">
        <f t="shared" si="9"/>
        <v>5572.8239999999996</v>
      </c>
      <c r="AC16" s="30">
        <f t="shared" si="9"/>
        <v>5561.076</v>
      </c>
      <c r="AD16" s="30">
        <f t="shared" si="9"/>
        <v>5589.9119999999994</v>
      </c>
      <c r="AE16" s="30">
        <f t="shared" si="9"/>
        <v>5646.5160000000005</v>
      </c>
      <c r="AF16" s="30">
        <f t="shared" ref="AF16:AG16" si="10">0.89*12*AF35</f>
        <v>3420.8040000000001</v>
      </c>
      <c r="AG16" s="30">
        <f t="shared" si="10"/>
        <v>3457.116</v>
      </c>
      <c r="AH16" s="30">
        <f t="shared" si="9"/>
        <v>3560.7119999999995</v>
      </c>
      <c r="AI16" s="30">
        <f t="shared" si="9"/>
        <v>3469.9319999999998</v>
      </c>
      <c r="AJ16" s="30">
        <f t="shared" si="9"/>
        <v>3494.4959999999996</v>
      </c>
      <c r="AK16" s="30">
        <f t="shared" si="9"/>
        <v>5422.2359999999999</v>
      </c>
      <c r="AL16" s="30">
        <f t="shared" si="9"/>
        <v>5535.4439999999995</v>
      </c>
      <c r="AM16" s="30">
        <f t="shared" si="9"/>
        <v>3490.2240000000002</v>
      </c>
      <c r="AN16" s="30">
        <f t="shared" si="9"/>
        <v>3488.0880000000002</v>
      </c>
      <c r="AO16" s="54">
        <f t="shared" si="9"/>
        <v>3542.5559999999996</v>
      </c>
      <c r="AP16" s="30" t="s">
        <v>13</v>
      </c>
      <c r="AQ16" s="30">
        <v>0.47</v>
      </c>
      <c r="AR16" s="30">
        <f t="shared" ref="AR16" si="11">0.47*12*AR35</f>
        <v>3474.24</v>
      </c>
    </row>
    <row r="17" spans="1:44" s="1" customFormat="1">
      <c r="A17" s="29" t="s">
        <v>32</v>
      </c>
      <c r="B17" s="29"/>
      <c r="C17" s="29"/>
      <c r="D17" s="29"/>
      <c r="E17" s="29"/>
      <c r="F17" s="29"/>
      <c r="G17" s="30" t="s">
        <v>42</v>
      </c>
      <c r="H17" s="44">
        <v>0.38</v>
      </c>
      <c r="I17" s="30">
        <f>0.38*12*I35</f>
        <v>2320.5840000000003</v>
      </c>
      <c r="J17" s="30">
        <f t="shared" ref="J17:S17" si="12">0.38*12*J35</f>
        <v>3249.0000000000005</v>
      </c>
      <c r="K17" s="30">
        <f t="shared" si="12"/>
        <v>2103.0720000000001</v>
      </c>
      <c r="L17" s="30">
        <f t="shared" si="12"/>
        <v>2798.9279999999999</v>
      </c>
      <c r="M17" s="30">
        <f t="shared" si="12"/>
        <v>2114.9280000000003</v>
      </c>
      <c r="N17" s="30">
        <f t="shared" si="12"/>
        <v>2689.9440000000004</v>
      </c>
      <c r="O17" s="30">
        <f t="shared" si="12"/>
        <v>2793.4560000000006</v>
      </c>
      <c r="P17" s="30">
        <f t="shared" si="12"/>
        <v>2098.9680000000003</v>
      </c>
      <c r="Q17" s="30">
        <f t="shared" si="12"/>
        <v>2405.8560000000002</v>
      </c>
      <c r="R17" s="30">
        <f t="shared" si="12"/>
        <v>1893.7680000000003</v>
      </c>
      <c r="S17" s="30">
        <f t="shared" si="12"/>
        <v>2677.1760000000004</v>
      </c>
      <c r="T17" s="30">
        <f t="shared" ref="T17:AO17" si="13">0.38*12*T35</f>
        <v>2173.2960000000003</v>
      </c>
      <c r="U17" s="30">
        <f t="shared" si="13"/>
        <v>2336.0880000000002</v>
      </c>
      <c r="V17" s="30">
        <f t="shared" si="13"/>
        <v>3189.2640000000001</v>
      </c>
      <c r="W17" s="30">
        <f t="shared" si="13"/>
        <v>2331.9839999999999</v>
      </c>
      <c r="X17" s="30">
        <f t="shared" si="13"/>
        <v>3262.6800000000003</v>
      </c>
      <c r="Y17" s="30">
        <f t="shared" si="13"/>
        <v>3192.0000000000005</v>
      </c>
      <c r="Z17" s="30">
        <f t="shared" si="13"/>
        <v>2397.6480000000001</v>
      </c>
      <c r="AA17" s="30">
        <f t="shared" si="13"/>
        <v>3190.6320000000005</v>
      </c>
      <c r="AB17" s="30">
        <f t="shared" si="13"/>
        <v>2379.4079999999999</v>
      </c>
      <c r="AC17" s="30">
        <f t="shared" si="13"/>
        <v>2374.3920000000003</v>
      </c>
      <c r="AD17" s="30">
        <f t="shared" si="13"/>
        <v>2386.7040000000002</v>
      </c>
      <c r="AE17" s="30">
        <f t="shared" si="13"/>
        <v>2410.8720000000003</v>
      </c>
      <c r="AF17" s="30">
        <f t="shared" ref="AF17:AG17" si="14">0.38*12*AF35</f>
        <v>1460.5680000000002</v>
      </c>
      <c r="AG17" s="30">
        <f t="shared" si="14"/>
        <v>1476.0720000000001</v>
      </c>
      <c r="AH17" s="30">
        <f t="shared" si="13"/>
        <v>1520.3040000000001</v>
      </c>
      <c r="AI17" s="30">
        <f t="shared" si="13"/>
        <v>1481.5440000000001</v>
      </c>
      <c r="AJ17" s="30">
        <f t="shared" si="13"/>
        <v>1492.0320000000002</v>
      </c>
      <c r="AK17" s="30">
        <f t="shared" si="13"/>
        <v>2315.1120000000001</v>
      </c>
      <c r="AL17" s="30">
        <f t="shared" si="13"/>
        <v>2363.4479999999999</v>
      </c>
      <c r="AM17" s="30">
        <f t="shared" si="13"/>
        <v>1490.2080000000003</v>
      </c>
      <c r="AN17" s="30">
        <f t="shared" si="13"/>
        <v>1489.2960000000003</v>
      </c>
      <c r="AO17" s="54">
        <f t="shared" si="13"/>
        <v>1512.5520000000001</v>
      </c>
      <c r="AP17" s="30" t="s">
        <v>42</v>
      </c>
      <c r="AQ17" s="30">
        <v>0.23</v>
      </c>
      <c r="AR17" s="30">
        <f t="shared" ref="AR17" si="15">0.23*12*AR35</f>
        <v>1700.16</v>
      </c>
    </row>
    <row r="18" spans="1:44" s="1" customFormat="1" ht="50.25" customHeight="1">
      <c r="A18" s="32" t="s">
        <v>33</v>
      </c>
      <c r="B18" s="32"/>
      <c r="C18" s="32"/>
      <c r="D18" s="32"/>
      <c r="E18" s="32"/>
      <c r="F18" s="32"/>
      <c r="G18" s="33" t="s">
        <v>12</v>
      </c>
      <c r="H18" s="44">
        <v>0.27</v>
      </c>
      <c r="I18" s="30">
        <f>0.27*12*I35</f>
        <v>1648.836</v>
      </c>
      <c r="J18" s="30">
        <f t="shared" ref="J18:S18" si="16">0.27*12*J35</f>
        <v>2308.5</v>
      </c>
      <c r="K18" s="30">
        <f t="shared" si="16"/>
        <v>1494.288</v>
      </c>
      <c r="L18" s="30">
        <f t="shared" si="16"/>
        <v>1988.712</v>
      </c>
      <c r="M18" s="30">
        <f t="shared" si="16"/>
        <v>1502.7120000000002</v>
      </c>
      <c r="N18" s="30">
        <f t="shared" si="16"/>
        <v>1911.2760000000001</v>
      </c>
      <c r="O18" s="30">
        <f t="shared" si="16"/>
        <v>1984.8240000000003</v>
      </c>
      <c r="P18" s="30">
        <f t="shared" si="16"/>
        <v>1491.3720000000001</v>
      </c>
      <c r="Q18" s="30">
        <f t="shared" si="16"/>
        <v>1709.4240000000002</v>
      </c>
      <c r="R18" s="30">
        <f t="shared" si="16"/>
        <v>1345.5720000000001</v>
      </c>
      <c r="S18" s="30">
        <f t="shared" si="16"/>
        <v>1902.2040000000002</v>
      </c>
      <c r="T18" s="30">
        <f t="shared" ref="T18:AO18" si="17">0.27*12*T35</f>
        <v>1544.1840000000002</v>
      </c>
      <c r="U18" s="30">
        <f t="shared" si="17"/>
        <v>1659.8519999999999</v>
      </c>
      <c r="V18" s="30">
        <f t="shared" si="17"/>
        <v>2266.056</v>
      </c>
      <c r="W18" s="30">
        <f t="shared" si="17"/>
        <v>1656.9359999999999</v>
      </c>
      <c r="X18" s="30">
        <f t="shared" si="17"/>
        <v>2318.2200000000003</v>
      </c>
      <c r="Y18" s="30">
        <f t="shared" si="17"/>
        <v>2268</v>
      </c>
      <c r="Z18" s="30">
        <f t="shared" si="17"/>
        <v>1703.5919999999999</v>
      </c>
      <c r="AA18" s="30">
        <f t="shared" si="17"/>
        <v>2267.0280000000002</v>
      </c>
      <c r="AB18" s="30">
        <f t="shared" si="17"/>
        <v>1690.6320000000001</v>
      </c>
      <c r="AC18" s="30">
        <f t="shared" si="17"/>
        <v>1687.0680000000002</v>
      </c>
      <c r="AD18" s="30">
        <f t="shared" si="17"/>
        <v>1695.816</v>
      </c>
      <c r="AE18" s="30">
        <f t="shared" si="17"/>
        <v>1712.9880000000003</v>
      </c>
      <c r="AF18" s="30">
        <f t="shared" ref="AF18:AG18" si="18">0.27*12*AF35</f>
        <v>1037.7720000000002</v>
      </c>
      <c r="AG18" s="30">
        <f t="shared" si="18"/>
        <v>1048.788</v>
      </c>
      <c r="AH18" s="30">
        <f t="shared" si="17"/>
        <v>1080.2159999999999</v>
      </c>
      <c r="AI18" s="30">
        <f t="shared" si="17"/>
        <v>1052.6759999999999</v>
      </c>
      <c r="AJ18" s="30">
        <f t="shared" si="17"/>
        <v>1060.1279999999999</v>
      </c>
      <c r="AK18" s="30">
        <f t="shared" si="17"/>
        <v>1644.9480000000001</v>
      </c>
      <c r="AL18" s="30">
        <f t="shared" si="17"/>
        <v>1679.2919999999999</v>
      </c>
      <c r="AM18" s="30">
        <f t="shared" si="17"/>
        <v>1058.8320000000001</v>
      </c>
      <c r="AN18" s="30">
        <f t="shared" si="17"/>
        <v>1058.1840000000002</v>
      </c>
      <c r="AO18" s="54">
        <f t="shared" si="17"/>
        <v>1074.7080000000001</v>
      </c>
      <c r="AP18" s="33" t="s">
        <v>12</v>
      </c>
      <c r="AQ18" s="30">
        <v>0.15</v>
      </c>
      <c r="AR18" s="30">
        <f t="shared" ref="AR18" si="19">0.15*12*AR35</f>
        <v>1108.8</v>
      </c>
    </row>
    <row r="19" spans="1:44" s="1" customFormat="1">
      <c r="A19" s="32" t="s">
        <v>34</v>
      </c>
      <c r="B19" s="29"/>
      <c r="C19" s="29"/>
      <c r="D19" s="29"/>
      <c r="E19" s="29"/>
      <c r="F19" s="29"/>
      <c r="G19" s="30" t="s">
        <v>43</v>
      </c>
      <c r="H19" s="44">
        <v>0.05</v>
      </c>
      <c r="I19" s="30">
        <f t="shared" ref="I19:S19" si="20">0.05*12*I35</f>
        <v>305.34000000000003</v>
      </c>
      <c r="J19" s="30">
        <f t="shared" si="20"/>
        <v>427.50000000000006</v>
      </c>
      <c r="K19" s="30">
        <f t="shared" si="20"/>
        <v>276.72000000000003</v>
      </c>
      <c r="L19" s="30">
        <f t="shared" si="20"/>
        <v>368.28000000000003</v>
      </c>
      <c r="M19" s="30">
        <f t="shared" si="20"/>
        <v>278.28000000000003</v>
      </c>
      <c r="N19" s="30">
        <f t="shared" si="20"/>
        <v>353.94000000000005</v>
      </c>
      <c r="O19" s="30">
        <f t="shared" si="20"/>
        <v>367.56000000000006</v>
      </c>
      <c r="P19" s="30">
        <f t="shared" si="20"/>
        <v>276.18000000000006</v>
      </c>
      <c r="Q19" s="30">
        <f t="shared" si="20"/>
        <v>316.56000000000006</v>
      </c>
      <c r="R19" s="30">
        <f t="shared" si="20"/>
        <v>249.18000000000004</v>
      </c>
      <c r="S19" s="30">
        <f t="shared" si="20"/>
        <v>352.26000000000005</v>
      </c>
      <c r="T19" s="30">
        <f t="shared" ref="T19:AO19" si="21">0.05*12*T35</f>
        <v>285.96000000000004</v>
      </c>
      <c r="U19" s="30">
        <f t="shared" si="21"/>
        <v>307.38</v>
      </c>
      <c r="V19" s="30">
        <f t="shared" si="21"/>
        <v>419.64000000000004</v>
      </c>
      <c r="W19" s="30">
        <f t="shared" si="21"/>
        <v>306.84000000000003</v>
      </c>
      <c r="X19" s="30">
        <f t="shared" si="21"/>
        <v>429.30000000000007</v>
      </c>
      <c r="Y19" s="30">
        <f t="shared" si="21"/>
        <v>420.00000000000006</v>
      </c>
      <c r="Z19" s="30">
        <f t="shared" si="21"/>
        <v>315.48</v>
      </c>
      <c r="AA19" s="30">
        <f t="shared" si="21"/>
        <v>419.82000000000011</v>
      </c>
      <c r="AB19" s="30">
        <f t="shared" si="21"/>
        <v>313.08000000000004</v>
      </c>
      <c r="AC19" s="30">
        <f t="shared" si="21"/>
        <v>312.42000000000007</v>
      </c>
      <c r="AD19" s="30">
        <f t="shared" si="21"/>
        <v>314.04000000000002</v>
      </c>
      <c r="AE19" s="30">
        <f t="shared" si="21"/>
        <v>317.22000000000008</v>
      </c>
      <c r="AF19" s="30">
        <f t="shared" ref="AF19:AG19" si="22">0.05*12*AF35</f>
        <v>192.18000000000004</v>
      </c>
      <c r="AG19" s="30">
        <f t="shared" si="22"/>
        <v>194.22000000000003</v>
      </c>
      <c r="AH19" s="30">
        <f t="shared" si="21"/>
        <v>200.04000000000002</v>
      </c>
      <c r="AI19" s="30">
        <f t="shared" si="21"/>
        <v>194.94000000000003</v>
      </c>
      <c r="AJ19" s="30">
        <f t="shared" si="21"/>
        <v>196.32000000000002</v>
      </c>
      <c r="AK19" s="30">
        <f t="shared" si="21"/>
        <v>304.62000000000006</v>
      </c>
      <c r="AL19" s="30">
        <f t="shared" si="21"/>
        <v>310.98</v>
      </c>
      <c r="AM19" s="30">
        <f t="shared" si="21"/>
        <v>196.08000000000004</v>
      </c>
      <c r="AN19" s="30">
        <f t="shared" si="21"/>
        <v>195.96000000000004</v>
      </c>
      <c r="AO19" s="54">
        <f t="shared" si="21"/>
        <v>199.02</v>
      </c>
      <c r="AP19" s="30" t="s">
        <v>43</v>
      </c>
      <c r="AQ19" s="30">
        <v>0.05</v>
      </c>
      <c r="AR19" s="30">
        <f t="shared" ref="AR19" si="23">0.05*12*AR35</f>
        <v>369.60000000000008</v>
      </c>
    </row>
    <row r="20" spans="1:44" s="1" customFormat="1" ht="33.75">
      <c r="A20" s="29" t="s">
        <v>35</v>
      </c>
      <c r="B20" s="29"/>
      <c r="C20" s="29"/>
      <c r="D20" s="29"/>
      <c r="E20" s="29"/>
      <c r="F20" s="29"/>
      <c r="G20" s="34" t="s">
        <v>48</v>
      </c>
      <c r="H20" s="44">
        <v>3.89</v>
      </c>
      <c r="I20" s="30">
        <f>3.89*12*I35</f>
        <v>23755.451999999997</v>
      </c>
      <c r="J20" s="30">
        <f t="shared" ref="J20:S20" si="24">3.89*12*J35</f>
        <v>33259.5</v>
      </c>
      <c r="K20" s="30">
        <f t="shared" si="24"/>
        <v>21528.815999999999</v>
      </c>
      <c r="L20" s="30">
        <f t="shared" si="24"/>
        <v>28652.183999999997</v>
      </c>
      <c r="M20" s="30">
        <f t="shared" si="24"/>
        <v>21650.184000000001</v>
      </c>
      <c r="N20" s="30">
        <f t="shared" si="24"/>
        <v>27536.531999999999</v>
      </c>
      <c r="O20" s="30">
        <f t="shared" si="24"/>
        <v>28596.168000000001</v>
      </c>
      <c r="P20" s="30">
        <f t="shared" si="24"/>
        <v>21486.804</v>
      </c>
      <c r="Q20" s="30">
        <f t="shared" si="24"/>
        <v>24628.368000000002</v>
      </c>
      <c r="R20" s="30">
        <f t="shared" si="24"/>
        <v>19386.204000000002</v>
      </c>
      <c r="S20" s="30">
        <f t="shared" si="24"/>
        <v>27405.828000000001</v>
      </c>
      <c r="T20" s="30">
        <f t="shared" ref="T20:AO20" si="25">3.89*12*T35</f>
        <v>22247.688000000002</v>
      </c>
      <c r="U20" s="30">
        <f t="shared" si="25"/>
        <v>23914.163999999997</v>
      </c>
      <c r="V20" s="30">
        <f t="shared" si="25"/>
        <v>32647.991999999998</v>
      </c>
      <c r="W20" s="30">
        <f t="shared" si="25"/>
        <v>23872.151999999998</v>
      </c>
      <c r="X20" s="30">
        <f t="shared" si="25"/>
        <v>33399.54</v>
      </c>
      <c r="Y20" s="30">
        <f t="shared" si="25"/>
        <v>32676</v>
      </c>
      <c r="Z20" s="30">
        <f t="shared" si="25"/>
        <v>24544.343999999997</v>
      </c>
      <c r="AA20" s="30">
        <f t="shared" si="25"/>
        <v>32661.996000000003</v>
      </c>
      <c r="AB20" s="30">
        <f t="shared" si="25"/>
        <v>24357.623999999996</v>
      </c>
      <c r="AC20" s="30">
        <f t="shared" si="25"/>
        <v>24306.276000000002</v>
      </c>
      <c r="AD20" s="30">
        <f t="shared" si="25"/>
        <v>24432.311999999998</v>
      </c>
      <c r="AE20" s="30">
        <f t="shared" si="25"/>
        <v>24679.716</v>
      </c>
      <c r="AF20" s="30">
        <f t="shared" ref="AF20:AG20" si="26">3.89*12*AF35</f>
        <v>14951.604000000001</v>
      </c>
      <c r="AG20" s="30">
        <f t="shared" si="26"/>
        <v>15110.315999999999</v>
      </c>
      <c r="AH20" s="30">
        <f t="shared" si="25"/>
        <v>15563.111999999999</v>
      </c>
      <c r="AI20" s="30">
        <f t="shared" si="25"/>
        <v>15166.331999999999</v>
      </c>
      <c r="AJ20" s="30">
        <f t="shared" si="25"/>
        <v>15273.696</v>
      </c>
      <c r="AK20" s="30">
        <f t="shared" si="25"/>
        <v>23699.435999999998</v>
      </c>
      <c r="AL20" s="30">
        <f t="shared" si="25"/>
        <v>24194.243999999999</v>
      </c>
      <c r="AM20" s="30">
        <f t="shared" si="25"/>
        <v>15255.024000000001</v>
      </c>
      <c r="AN20" s="30">
        <f t="shared" si="25"/>
        <v>15245.688</v>
      </c>
      <c r="AO20" s="54">
        <f t="shared" si="25"/>
        <v>15483.755999999999</v>
      </c>
      <c r="AP20" s="34" t="s">
        <v>48</v>
      </c>
      <c r="AQ20" s="30">
        <v>3.89</v>
      </c>
      <c r="AR20" s="30">
        <f t="shared" ref="AR20" si="27">3.89*12*AR35</f>
        <v>28754.880000000001</v>
      </c>
    </row>
    <row r="21" spans="1:44" s="1" customFormat="1">
      <c r="A21" s="29" t="s">
        <v>36</v>
      </c>
      <c r="B21" s="29"/>
      <c r="C21" s="29"/>
      <c r="D21" s="29"/>
      <c r="E21" s="29"/>
      <c r="F21" s="29"/>
      <c r="G21" s="30" t="s">
        <v>4</v>
      </c>
      <c r="H21" s="44">
        <v>4.7</v>
      </c>
      <c r="I21" s="30">
        <f>4.7*12*I35</f>
        <v>28701.960000000003</v>
      </c>
      <c r="J21" s="30">
        <f t="shared" ref="J21:S21" si="28">4.7*12*J35</f>
        <v>40185.000000000007</v>
      </c>
      <c r="K21" s="30">
        <f t="shared" si="28"/>
        <v>26011.68</v>
      </c>
      <c r="L21" s="30">
        <f t="shared" si="28"/>
        <v>34618.32</v>
      </c>
      <c r="M21" s="30">
        <f t="shared" si="28"/>
        <v>26158.320000000003</v>
      </c>
      <c r="N21" s="30">
        <f t="shared" si="28"/>
        <v>33270.36</v>
      </c>
      <c r="O21" s="30">
        <f t="shared" si="28"/>
        <v>34550.640000000007</v>
      </c>
      <c r="P21" s="30">
        <f t="shared" si="28"/>
        <v>25960.920000000002</v>
      </c>
      <c r="Q21" s="30">
        <f t="shared" si="28"/>
        <v>29756.640000000003</v>
      </c>
      <c r="R21" s="30">
        <f t="shared" si="28"/>
        <v>23422.920000000002</v>
      </c>
      <c r="S21" s="30">
        <f t="shared" si="28"/>
        <v>33112.44</v>
      </c>
      <c r="T21" s="30">
        <f t="shared" ref="T21:AO21" si="29">4.7*12*T35</f>
        <v>26880.240000000005</v>
      </c>
      <c r="U21" s="30">
        <f t="shared" si="29"/>
        <v>28893.72</v>
      </c>
      <c r="V21" s="30">
        <f t="shared" si="29"/>
        <v>39446.160000000003</v>
      </c>
      <c r="W21" s="30">
        <f t="shared" si="29"/>
        <v>28842.960000000003</v>
      </c>
      <c r="X21" s="30">
        <f t="shared" si="29"/>
        <v>40354.200000000004</v>
      </c>
      <c r="Y21" s="30">
        <f t="shared" si="29"/>
        <v>39480.000000000007</v>
      </c>
      <c r="Z21" s="30">
        <f t="shared" si="29"/>
        <v>29655.119999999999</v>
      </c>
      <c r="AA21" s="30">
        <f t="shared" si="29"/>
        <v>39463.080000000009</v>
      </c>
      <c r="AB21" s="30">
        <f t="shared" si="29"/>
        <v>29429.52</v>
      </c>
      <c r="AC21" s="30">
        <f t="shared" si="29"/>
        <v>29367.480000000007</v>
      </c>
      <c r="AD21" s="30">
        <f t="shared" si="29"/>
        <v>29519.760000000002</v>
      </c>
      <c r="AE21" s="30">
        <f t="shared" si="29"/>
        <v>29818.680000000004</v>
      </c>
      <c r="AF21" s="30">
        <f t="shared" ref="AF21:AG21" si="30">4.7*12*AF35</f>
        <v>18064.920000000002</v>
      </c>
      <c r="AG21" s="30">
        <f t="shared" si="30"/>
        <v>18256.68</v>
      </c>
      <c r="AH21" s="30">
        <f t="shared" si="29"/>
        <v>18803.760000000002</v>
      </c>
      <c r="AI21" s="30">
        <f t="shared" si="29"/>
        <v>18324.36</v>
      </c>
      <c r="AJ21" s="30">
        <f t="shared" si="29"/>
        <v>18454.080000000002</v>
      </c>
      <c r="AK21" s="30">
        <f t="shared" si="29"/>
        <v>28634.280000000002</v>
      </c>
      <c r="AL21" s="30">
        <f t="shared" si="29"/>
        <v>29232.12</v>
      </c>
      <c r="AM21" s="30">
        <f t="shared" si="29"/>
        <v>18431.520000000004</v>
      </c>
      <c r="AN21" s="30">
        <f t="shared" si="29"/>
        <v>18420.240000000002</v>
      </c>
      <c r="AO21" s="54">
        <f t="shared" si="29"/>
        <v>18707.88</v>
      </c>
      <c r="AP21" s="30" t="s">
        <v>4</v>
      </c>
      <c r="AQ21" s="30">
        <v>4.7</v>
      </c>
      <c r="AR21" s="30">
        <f t="shared" ref="AR21" si="31">4.7*12*AR35</f>
        <v>34742.400000000001</v>
      </c>
    </row>
    <row r="22" spans="1:44" s="1" customFormat="1" ht="13.5" customHeight="1">
      <c r="A22" s="31" t="s">
        <v>10</v>
      </c>
      <c r="B22" s="31"/>
      <c r="C22" s="31"/>
      <c r="D22" s="31"/>
      <c r="E22" s="31"/>
      <c r="F22" s="31"/>
      <c r="G22" s="27"/>
      <c r="H22" s="45">
        <v>3.23</v>
      </c>
      <c r="I22" s="35">
        <f t="shared" ref="I22:S22" si="32">SUM(I23:I27)</f>
        <v>19724.964</v>
      </c>
      <c r="J22" s="35">
        <f t="shared" si="32"/>
        <v>27616.5</v>
      </c>
      <c r="K22" s="35">
        <f t="shared" si="32"/>
        <v>17876.112000000001</v>
      </c>
      <c r="L22" s="35">
        <f t="shared" si="32"/>
        <v>23790.887999999999</v>
      </c>
      <c r="M22" s="35">
        <f t="shared" si="32"/>
        <v>17976.887999999999</v>
      </c>
      <c r="N22" s="35">
        <f t="shared" si="32"/>
        <v>22864.523999999998</v>
      </c>
      <c r="O22" s="35">
        <f t="shared" si="32"/>
        <v>23744.376</v>
      </c>
      <c r="P22" s="35">
        <f t="shared" si="32"/>
        <v>17841.227999999999</v>
      </c>
      <c r="Q22" s="35">
        <f t="shared" si="32"/>
        <v>20449.775999999998</v>
      </c>
      <c r="R22" s="35">
        <f t="shared" si="32"/>
        <v>16097.028</v>
      </c>
      <c r="S22" s="35">
        <f t="shared" si="32"/>
        <v>22755.995999999999</v>
      </c>
      <c r="T22" s="35">
        <f t="shared" ref="T22:AO22" si="33">SUM(T23:T27)</f>
        <v>18473.016000000003</v>
      </c>
      <c r="U22" s="35">
        <f t="shared" si="33"/>
        <v>19856.747999999996</v>
      </c>
      <c r="V22" s="35">
        <f t="shared" si="33"/>
        <v>27108.743999999999</v>
      </c>
      <c r="W22" s="35">
        <f t="shared" si="33"/>
        <v>19821.864000000001</v>
      </c>
      <c r="X22" s="35">
        <f t="shared" si="33"/>
        <v>27732.78</v>
      </c>
      <c r="Y22" s="35">
        <f t="shared" si="33"/>
        <v>27132</v>
      </c>
      <c r="Z22" s="35">
        <f t="shared" si="33"/>
        <v>20380.007999999998</v>
      </c>
      <c r="AA22" s="35">
        <f t="shared" si="33"/>
        <v>27120.372000000003</v>
      </c>
      <c r="AB22" s="35">
        <f t="shared" si="33"/>
        <v>20224.967999999997</v>
      </c>
      <c r="AC22" s="35">
        <f t="shared" si="33"/>
        <v>20182.332000000002</v>
      </c>
      <c r="AD22" s="35">
        <f t="shared" si="33"/>
        <v>20286.984</v>
      </c>
      <c r="AE22" s="35">
        <f t="shared" si="33"/>
        <v>20492.412</v>
      </c>
      <c r="AF22" s="35">
        <f t="shared" ref="AF22:AG22" si="34">SUM(AF23:AF27)</f>
        <v>12414.828</v>
      </c>
      <c r="AG22" s="35">
        <f t="shared" si="34"/>
        <v>12546.611999999999</v>
      </c>
      <c r="AH22" s="35">
        <f t="shared" si="33"/>
        <v>12922.583999999999</v>
      </c>
      <c r="AI22" s="35">
        <f t="shared" si="33"/>
        <v>12593.124</v>
      </c>
      <c r="AJ22" s="35">
        <f t="shared" si="33"/>
        <v>12682.271999999997</v>
      </c>
      <c r="AK22" s="35">
        <f t="shared" si="33"/>
        <v>19678.451999999997</v>
      </c>
      <c r="AL22" s="35">
        <f t="shared" si="33"/>
        <v>20089.307999999997</v>
      </c>
      <c r="AM22" s="35">
        <f t="shared" si="33"/>
        <v>12666.768</v>
      </c>
      <c r="AN22" s="35">
        <f t="shared" si="33"/>
        <v>12659.016</v>
      </c>
      <c r="AO22" s="55">
        <f t="shared" si="33"/>
        <v>12856.691999999999</v>
      </c>
      <c r="AP22" s="27"/>
      <c r="AQ22" s="35">
        <v>1.9</v>
      </c>
      <c r="AR22" s="35">
        <f t="shared" ref="AR22" si="35">SUM(AR23:AR27)</f>
        <v>14044.8</v>
      </c>
    </row>
    <row r="23" spans="1:44" s="1" customFormat="1">
      <c r="A23" s="32" t="s">
        <v>38</v>
      </c>
      <c r="B23" s="29"/>
      <c r="C23" s="29"/>
      <c r="D23" s="29"/>
      <c r="E23" s="29"/>
      <c r="F23" s="29"/>
      <c r="G23" s="30" t="s">
        <v>4</v>
      </c>
      <c r="H23" s="44">
        <v>1.02</v>
      </c>
      <c r="I23" s="30">
        <f t="shared" ref="I23:S23" si="36">1.02*12*I35</f>
        <v>6228.9359999999997</v>
      </c>
      <c r="J23" s="30">
        <f t="shared" si="36"/>
        <v>8721</v>
      </c>
      <c r="K23" s="30">
        <f t="shared" si="36"/>
        <v>5645.0879999999997</v>
      </c>
      <c r="L23" s="30">
        <f t="shared" si="36"/>
        <v>7512.9119999999994</v>
      </c>
      <c r="M23" s="30">
        <f t="shared" si="36"/>
        <v>5676.9120000000003</v>
      </c>
      <c r="N23" s="30">
        <f t="shared" si="36"/>
        <v>7220.3760000000002</v>
      </c>
      <c r="O23" s="30">
        <f t="shared" si="36"/>
        <v>7498.2240000000002</v>
      </c>
      <c r="P23" s="30">
        <f t="shared" si="36"/>
        <v>5634.0720000000001</v>
      </c>
      <c r="Q23" s="30">
        <f t="shared" si="36"/>
        <v>6457.8240000000005</v>
      </c>
      <c r="R23" s="30">
        <f t="shared" si="36"/>
        <v>5083.2719999999999</v>
      </c>
      <c r="S23" s="30">
        <f t="shared" si="36"/>
        <v>7186.1040000000003</v>
      </c>
      <c r="T23" s="30">
        <f t="shared" ref="T23:AO23" si="37">1.02*12*T35</f>
        <v>5833.5840000000007</v>
      </c>
      <c r="U23" s="30">
        <f t="shared" si="37"/>
        <v>6270.5519999999997</v>
      </c>
      <c r="V23" s="30">
        <f t="shared" si="37"/>
        <v>8560.655999999999</v>
      </c>
      <c r="W23" s="30">
        <f t="shared" si="37"/>
        <v>6259.5360000000001</v>
      </c>
      <c r="X23" s="30">
        <f t="shared" si="37"/>
        <v>8757.7199999999993</v>
      </c>
      <c r="Y23" s="30">
        <f t="shared" si="37"/>
        <v>8568</v>
      </c>
      <c r="Z23" s="30">
        <f t="shared" si="37"/>
        <v>6435.7919999999995</v>
      </c>
      <c r="AA23" s="30">
        <f t="shared" si="37"/>
        <v>8564.3280000000013</v>
      </c>
      <c r="AB23" s="30">
        <f t="shared" si="37"/>
        <v>6386.8319999999994</v>
      </c>
      <c r="AC23" s="30">
        <f t="shared" si="37"/>
        <v>6373.3680000000004</v>
      </c>
      <c r="AD23" s="30">
        <f t="shared" si="37"/>
        <v>6406.4160000000002</v>
      </c>
      <c r="AE23" s="30">
        <f t="shared" si="37"/>
        <v>6471.2880000000005</v>
      </c>
      <c r="AF23" s="30">
        <f t="shared" ref="AF23:AG23" si="38">1.02*12*AF35</f>
        <v>3920.4720000000002</v>
      </c>
      <c r="AG23" s="30">
        <f t="shared" si="38"/>
        <v>3962.0879999999997</v>
      </c>
      <c r="AH23" s="30">
        <f t="shared" si="37"/>
        <v>4080.8159999999998</v>
      </c>
      <c r="AI23" s="30">
        <f t="shared" si="37"/>
        <v>3976.7759999999998</v>
      </c>
      <c r="AJ23" s="30">
        <f t="shared" si="37"/>
        <v>4004.9279999999999</v>
      </c>
      <c r="AK23" s="30">
        <f t="shared" si="37"/>
        <v>6214.2479999999996</v>
      </c>
      <c r="AL23" s="30">
        <f t="shared" si="37"/>
        <v>6343.9919999999993</v>
      </c>
      <c r="AM23" s="30">
        <f t="shared" si="37"/>
        <v>4000.0320000000002</v>
      </c>
      <c r="AN23" s="30">
        <f t="shared" si="37"/>
        <v>3997.5840000000003</v>
      </c>
      <c r="AO23" s="54">
        <f t="shared" si="37"/>
        <v>4060.0079999999998</v>
      </c>
      <c r="AP23" s="30" t="s">
        <v>4</v>
      </c>
      <c r="AQ23" s="30">
        <v>1.02</v>
      </c>
      <c r="AR23" s="30">
        <f t="shared" ref="AR23" si="39">1.02*12*AR35</f>
        <v>7539.84</v>
      </c>
    </row>
    <row r="24" spans="1:44" s="1" customFormat="1">
      <c r="A24" s="32" t="s">
        <v>28</v>
      </c>
      <c r="B24" s="29"/>
      <c r="C24" s="29"/>
      <c r="D24" s="29"/>
      <c r="E24" s="29"/>
      <c r="F24" s="29"/>
      <c r="G24" s="30" t="s">
        <v>3</v>
      </c>
      <c r="H24" s="44">
        <v>0</v>
      </c>
      <c r="I24" s="30">
        <f>0*12*I35</f>
        <v>0</v>
      </c>
      <c r="J24" s="30">
        <f t="shared" ref="J24:S24" si="40">0*12*J35</f>
        <v>0</v>
      </c>
      <c r="K24" s="30">
        <f t="shared" si="40"/>
        <v>0</v>
      </c>
      <c r="L24" s="30">
        <f t="shared" si="40"/>
        <v>0</v>
      </c>
      <c r="M24" s="30">
        <f t="shared" si="40"/>
        <v>0</v>
      </c>
      <c r="N24" s="30">
        <f t="shared" si="40"/>
        <v>0</v>
      </c>
      <c r="O24" s="30">
        <f t="shared" si="40"/>
        <v>0</v>
      </c>
      <c r="P24" s="30">
        <f t="shared" si="40"/>
        <v>0</v>
      </c>
      <c r="Q24" s="30">
        <f t="shared" si="40"/>
        <v>0</v>
      </c>
      <c r="R24" s="30">
        <f t="shared" si="40"/>
        <v>0</v>
      </c>
      <c r="S24" s="30">
        <f t="shared" si="40"/>
        <v>0</v>
      </c>
      <c r="T24" s="30">
        <f t="shared" ref="T24:AO24" si="41">0*12*T35</f>
        <v>0</v>
      </c>
      <c r="U24" s="30">
        <f t="shared" si="41"/>
        <v>0</v>
      </c>
      <c r="V24" s="30">
        <f t="shared" si="41"/>
        <v>0</v>
      </c>
      <c r="W24" s="30">
        <f t="shared" si="41"/>
        <v>0</v>
      </c>
      <c r="X24" s="30">
        <f t="shared" si="41"/>
        <v>0</v>
      </c>
      <c r="Y24" s="30">
        <f t="shared" si="41"/>
        <v>0</v>
      </c>
      <c r="Z24" s="30">
        <f t="shared" si="41"/>
        <v>0</v>
      </c>
      <c r="AA24" s="30">
        <f t="shared" si="41"/>
        <v>0</v>
      </c>
      <c r="AB24" s="30">
        <f t="shared" si="41"/>
        <v>0</v>
      </c>
      <c r="AC24" s="30">
        <f t="shared" si="41"/>
        <v>0</v>
      </c>
      <c r="AD24" s="30">
        <f t="shared" si="41"/>
        <v>0</v>
      </c>
      <c r="AE24" s="30">
        <f t="shared" si="41"/>
        <v>0</v>
      </c>
      <c r="AF24" s="30">
        <f t="shared" ref="AF24:AG24" si="42">0*12*AF35</f>
        <v>0</v>
      </c>
      <c r="AG24" s="30">
        <f t="shared" si="42"/>
        <v>0</v>
      </c>
      <c r="AH24" s="30">
        <f t="shared" si="41"/>
        <v>0</v>
      </c>
      <c r="AI24" s="30">
        <f t="shared" si="41"/>
        <v>0</v>
      </c>
      <c r="AJ24" s="30">
        <f t="shared" si="41"/>
        <v>0</v>
      </c>
      <c r="AK24" s="30">
        <f t="shared" si="41"/>
        <v>0</v>
      </c>
      <c r="AL24" s="30">
        <f t="shared" si="41"/>
        <v>0</v>
      </c>
      <c r="AM24" s="30">
        <f t="shared" si="41"/>
        <v>0</v>
      </c>
      <c r="AN24" s="30">
        <f t="shared" si="41"/>
        <v>0</v>
      </c>
      <c r="AO24" s="54">
        <f t="shared" si="41"/>
        <v>0</v>
      </c>
      <c r="AP24" s="30" t="s">
        <v>3</v>
      </c>
      <c r="AQ24" s="30">
        <v>0</v>
      </c>
      <c r="AR24" s="30">
        <f t="shared" ref="AR24" si="43">0*12*AR35</f>
        <v>0</v>
      </c>
    </row>
    <row r="25" spans="1:44" s="1" customFormat="1" ht="25.5" customHeight="1">
      <c r="A25" s="32" t="s">
        <v>29</v>
      </c>
      <c r="B25" s="32"/>
      <c r="C25" s="32"/>
      <c r="D25" s="32"/>
      <c r="E25" s="32"/>
      <c r="F25" s="32"/>
      <c r="G25" s="30" t="s">
        <v>8</v>
      </c>
      <c r="H25" s="44">
        <v>0</v>
      </c>
      <c r="I25" s="30">
        <f t="shared" ref="I25:S25" si="44">0*12*I35</f>
        <v>0</v>
      </c>
      <c r="J25" s="30">
        <f t="shared" si="44"/>
        <v>0</v>
      </c>
      <c r="K25" s="30">
        <f t="shared" si="44"/>
        <v>0</v>
      </c>
      <c r="L25" s="30">
        <f t="shared" si="44"/>
        <v>0</v>
      </c>
      <c r="M25" s="30">
        <f t="shared" si="44"/>
        <v>0</v>
      </c>
      <c r="N25" s="30">
        <f t="shared" si="44"/>
        <v>0</v>
      </c>
      <c r="O25" s="30">
        <f t="shared" si="44"/>
        <v>0</v>
      </c>
      <c r="P25" s="30">
        <f t="shared" si="44"/>
        <v>0</v>
      </c>
      <c r="Q25" s="30">
        <f t="shared" si="44"/>
        <v>0</v>
      </c>
      <c r="R25" s="30">
        <f t="shared" si="44"/>
        <v>0</v>
      </c>
      <c r="S25" s="30">
        <f t="shared" si="44"/>
        <v>0</v>
      </c>
      <c r="T25" s="30">
        <f t="shared" ref="T25:AO25" si="45">0*12*T35</f>
        <v>0</v>
      </c>
      <c r="U25" s="30">
        <f t="shared" si="45"/>
        <v>0</v>
      </c>
      <c r="V25" s="30">
        <f t="shared" si="45"/>
        <v>0</v>
      </c>
      <c r="W25" s="30">
        <f t="shared" si="45"/>
        <v>0</v>
      </c>
      <c r="X25" s="30">
        <f t="shared" si="45"/>
        <v>0</v>
      </c>
      <c r="Y25" s="30">
        <f t="shared" si="45"/>
        <v>0</v>
      </c>
      <c r="Z25" s="30">
        <f t="shared" si="45"/>
        <v>0</v>
      </c>
      <c r="AA25" s="30">
        <f t="shared" si="45"/>
        <v>0</v>
      </c>
      <c r="AB25" s="30">
        <f t="shared" si="45"/>
        <v>0</v>
      </c>
      <c r="AC25" s="30">
        <f t="shared" si="45"/>
        <v>0</v>
      </c>
      <c r="AD25" s="30">
        <f t="shared" si="45"/>
        <v>0</v>
      </c>
      <c r="AE25" s="30">
        <f t="shared" si="45"/>
        <v>0</v>
      </c>
      <c r="AF25" s="30">
        <f t="shared" ref="AF25:AG25" si="46">0*12*AF35</f>
        <v>0</v>
      </c>
      <c r="AG25" s="30">
        <f t="shared" si="46"/>
        <v>0</v>
      </c>
      <c r="AH25" s="30">
        <f t="shared" si="45"/>
        <v>0</v>
      </c>
      <c r="AI25" s="30">
        <f t="shared" si="45"/>
        <v>0</v>
      </c>
      <c r="AJ25" s="30">
        <f t="shared" si="45"/>
        <v>0</v>
      </c>
      <c r="AK25" s="30">
        <f t="shared" si="45"/>
        <v>0</v>
      </c>
      <c r="AL25" s="30">
        <f t="shared" si="45"/>
        <v>0</v>
      </c>
      <c r="AM25" s="30">
        <f t="shared" si="45"/>
        <v>0</v>
      </c>
      <c r="AN25" s="30">
        <f t="shared" si="45"/>
        <v>0</v>
      </c>
      <c r="AO25" s="54">
        <f t="shared" si="45"/>
        <v>0</v>
      </c>
      <c r="AP25" s="30" t="s">
        <v>8</v>
      </c>
      <c r="AQ25" s="30">
        <v>0</v>
      </c>
      <c r="AR25" s="30">
        <f t="shared" ref="AR25" si="47">0*12*AR35</f>
        <v>0</v>
      </c>
    </row>
    <row r="26" spans="1:44" s="1" customFormat="1" ht="38.25" customHeight="1">
      <c r="A26" s="32" t="s">
        <v>30</v>
      </c>
      <c r="B26" s="32"/>
      <c r="C26" s="32"/>
      <c r="D26" s="32"/>
      <c r="E26" s="32"/>
      <c r="F26" s="32"/>
      <c r="G26" s="33" t="s">
        <v>9</v>
      </c>
      <c r="H26" s="44">
        <v>0.04</v>
      </c>
      <c r="I26" s="30">
        <f t="shared" ref="I26:S26" si="48">0.04*12*I35</f>
        <v>244.27199999999999</v>
      </c>
      <c r="J26" s="30">
        <f t="shared" si="48"/>
        <v>342</v>
      </c>
      <c r="K26" s="30">
        <f t="shared" si="48"/>
        <v>221.37599999999998</v>
      </c>
      <c r="L26" s="30">
        <f t="shared" si="48"/>
        <v>294.62399999999997</v>
      </c>
      <c r="M26" s="30">
        <f t="shared" si="48"/>
        <v>222.624</v>
      </c>
      <c r="N26" s="30">
        <f t="shared" si="48"/>
        <v>283.15199999999999</v>
      </c>
      <c r="O26" s="30">
        <f t="shared" si="48"/>
        <v>294.048</v>
      </c>
      <c r="P26" s="30">
        <f t="shared" si="48"/>
        <v>220.94399999999999</v>
      </c>
      <c r="Q26" s="30">
        <f t="shared" si="48"/>
        <v>253.24799999999999</v>
      </c>
      <c r="R26" s="30">
        <f t="shared" si="48"/>
        <v>199.34399999999999</v>
      </c>
      <c r="S26" s="30">
        <f t="shared" si="48"/>
        <v>281.80799999999999</v>
      </c>
      <c r="T26" s="30">
        <f t="shared" ref="T26:AO26" si="49">0.04*12*T35</f>
        <v>228.768</v>
      </c>
      <c r="U26" s="30">
        <f t="shared" si="49"/>
        <v>245.90399999999997</v>
      </c>
      <c r="V26" s="30">
        <f t="shared" si="49"/>
        <v>335.71199999999999</v>
      </c>
      <c r="W26" s="30">
        <f t="shared" si="49"/>
        <v>245.47199999999998</v>
      </c>
      <c r="X26" s="30">
        <f t="shared" si="49"/>
        <v>343.44</v>
      </c>
      <c r="Y26" s="30">
        <f t="shared" si="49"/>
        <v>336</v>
      </c>
      <c r="Z26" s="30">
        <f t="shared" si="49"/>
        <v>252.38399999999996</v>
      </c>
      <c r="AA26" s="30">
        <f t="shared" si="49"/>
        <v>335.85599999999999</v>
      </c>
      <c r="AB26" s="30">
        <f t="shared" si="49"/>
        <v>250.46399999999997</v>
      </c>
      <c r="AC26" s="30">
        <f t="shared" si="49"/>
        <v>249.93600000000001</v>
      </c>
      <c r="AD26" s="30">
        <f t="shared" si="49"/>
        <v>251.23199999999997</v>
      </c>
      <c r="AE26" s="30">
        <f t="shared" si="49"/>
        <v>253.77600000000001</v>
      </c>
      <c r="AF26" s="30">
        <f t="shared" ref="AF26:AG26" si="50">0.04*12*AF35</f>
        <v>153.744</v>
      </c>
      <c r="AG26" s="30">
        <f t="shared" si="50"/>
        <v>155.37599999999998</v>
      </c>
      <c r="AH26" s="30">
        <f t="shared" si="49"/>
        <v>160.03199999999998</v>
      </c>
      <c r="AI26" s="30">
        <f t="shared" si="49"/>
        <v>155.95199999999997</v>
      </c>
      <c r="AJ26" s="30">
        <f t="shared" si="49"/>
        <v>157.05599999999998</v>
      </c>
      <c r="AK26" s="30">
        <f t="shared" si="49"/>
        <v>243.696</v>
      </c>
      <c r="AL26" s="30">
        <f t="shared" si="49"/>
        <v>248.78399999999996</v>
      </c>
      <c r="AM26" s="30">
        <f t="shared" si="49"/>
        <v>156.864</v>
      </c>
      <c r="AN26" s="30">
        <f t="shared" si="49"/>
        <v>156.768</v>
      </c>
      <c r="AO26" s="54">
        <f t="shared" si="49"/>
        <v>159.21599999999998</v>
      </c>
      <c r="AP26" s="33" t="s">
        <v>9</v>
      </c>
      <c r="AQ26" s="30">
        <v>0.04</v>
      </c>
      <c r="AR26" s="30">
        <f t="shared" ref="AR26" si="51">0.04*12*AR35</f>
        <v>295.68</v>
      </c>
    </row>
    <row r="27" spans="1:44" s="1" customFormat="1" ht="85.5" customHeight="1">
      <c r="A27" s="32" t="s">
        <v>47</v>
      </c>
      <c r="B27" s="32"/>
      <c r="C27" s="32"/>
      <c r="D27" s="32"/>
      <c r="E27" s="32"/>
      <c r="F27" s="32"/>
      <c r="G27" s="30" t="s">
        <v>8</v>
      </c>
      <c r="H27" s="44">
        <v>2.17</v>
      </c>
      <c r="I27" s="30">
        <f>2.17*12*I35</f>
        <v>13251.755999999999</v>
      </c>
      <c r="J27" s="30">
        <f t="shared" ref="J27:S27" si="52">2.17*12*J35</f>
        <v>18553.5</v>
      </c>
      <c r="K27" s="30">
        <f t="shared" si="52"/>
        <v>12009.647999999999</v>
      </c>
      <c r="L27" s="30">
        <f t="shared" si="52"/>
        <v>15983.351999999999</v>
      </c>
      <c r="M27" s="30">
        <f t="shared" si="52"/>
        <v>12077.352000000001</v>
      </c>
      <c r="N27" s="30">
        <f t="shared" si="52"/>
        <v>15360.995999999999</v>
      </c>
      <c r="O27" s="30">
        <f t="shared" si="52"/>
        <v>15952.103999999999</v>
      </c>
      <c r="P27" s="30">
        <f t="shared" si="52"/>
        <v>11986.212</v>
      </c>
      <c r="Q27" s="30">
        <f t="shared" si="52"/>
        <v>13738.704</v>
      </c>
      <c r="R27" s="30">
        <f t="shared" si="52"/>
        <v>10814.412</v>
      </c>
      <c r="S27" s="30">
        <f t="shared" si="52"/>
        <v>15288.084000000001</v>
      </c>
      <c r="T27" s="30">
        <f t="shared" ref="T27:AO27" si="53">2.17*12*T35</f>
        <v>12410.664000000001</v>
      </c>
      <c r="U27" s="30">
        <f t="shared" si="53"/>
        <v>13340.291999999998</v>
      </c>
      <c r="V27" s="30">
        <f t="shared" si="53"/>
        <v>18212.376</v>
      </c>
      <c r="W27" s="30">
        <f t="shared" si="53"/>
        <v>13316.856</v>
      </c>
      <c r="X27" s="30">
        <f t="shared" si="53"/>
        <v>18631.62</v>
      </c>
      <c r="Y27" s="30">
        <f t="shared" si="53"/>
        <v>18228</v>
      </c>
      <c r="Z27" s="30">
        <f t="shared" si="53"/>
        <v>13691.831999999999</v>
      </c>
      <c r="AA27" s="30">
        <f t="shared" si="53"/>
        <v>18220.188000000002</v>
      </c>
      <c r="AB27" s="30">
        <f t="shared" si="53"/>
        <v>13587.671999999999</v>
      </c>
      <c r="AC27" s="30">
        <f t="shared" si="53"/>
        <v>13559.028</v>
      </c>
      <c r="AD27" s="30">
        <f t="shared" si="53"/>
        <v>13629.335999999999</v>
      </c>
      <c r="AE27" s="30">
        <f t="shared" si="53"/>
        <v>13767.348</v>
      </c>
      <c r="AF27" s="30">
        <f t="shared" ref="AF27:AG27" si="54">2.17*12*AF35</f>
        <v>8340.6119999999992</v>
      </c>
      <c r="AG27" s="30">
        <f t="shared" si="54"/>
        <v>8429.1479999999992</v>
      </c>
      <c r="AH27" s="30">
        <f t="shared" si="53"/>
        <v>8681.735999999999</v>
      </c>
      <c r="AI27" s="30">
        <f t="shared" si="53"/>
        <v>8460.3959999999988</v>
      </c>
      <c r="AJ27" s="30">
        <f t="shared" si="53"/>
        <v>8520.2879999999986</v>
      </c>
      <c r="AK27" s="30">
        <f t="shared" si="53"/>
        <v>13220.508</v>
      </c>
      <c r="AL27" s="30">
        <f t="shared" si="53"/>
        <v>13496.531999999999</v>
      </c>
      <c r="AM27" s="30">
        <f t="shared" si="53"/>
        <v>8509.8719999999994</v>
      </c>
      <c r="AN27" s="30">
        <f t="shared" si="53"/>
        <v>8504.6640000000007</v>
      </c>
      <c r="AO27" s="54">
        <f t="shared" si="53"/>
        <v>8637.4679999999989</v>
      </c>
      <c r="AP27" s="30" t="s">
        <v>8</v>
      </c>
      <c r="AQ27" s="30">
        <v>0.84</v>
      </c>
      <c r="AR27" s="30">
        <f t="shared" ref="AR27" si="55">0.84*12*AR35</f>
        <v>6209.28</v>
      </c>
    </row>
    <row r="28" spans="1:44" s="1" customFormat="1">
      <c r="A28" s="26" t="s">
        <v>7</v>
      </c>
      <c r="B28" s="26"/>
      <c r="C28" s="26"/>
      <c r="D28" s="26"/>
      <c r="E28" s="26"/>
      <c r="F28" s="26"/>
      <c r="G28" s="27"/>
      <c r="H28" s="45">
        <v>7.3299999999999992</v>
      </c>
      <c r="I28" s="35">
        <f t="shared" ref="I28:S28" si="56">SUM(I29:I33)</f>
        <v>44762.843999999997</v>
      </c>
      <c r="J28" s="35">
        <f t="shared" si="56"/>
        <v>62671.5</v>
      </c>
      <c r="K28" s="35">
        <f t="shared" si="56"/>
        <v>40567.152000000002</v>
      </c>
      <c r="L28" s="35">
        <f t="shared" si="56"/>
        <v>53989.847999999998</v>
      </c>
      <c r="M28" s="35">
        <f t="shared" si="56"/>
        <v>40795.847999999998</v>
      </c>
      <c r="N28" s="35">
        <f t="shared" si="56"/>
        <v>51887.603999999992</v>
      </c>
      <c r="O28" s="35">
        <f t="shared" si="56"/>
        <v>53884.296000000002</v>
      </c>
      <c r="P28" s="35">
        <f t="shared" si="56"/>
        <v>40487.987999999998</v>
      </c>
      <c r="Q28" s="35">
        <f t="shared" si="56"/>
        <v>46407.696000000004</v>
      </c>
      <c r="R28" s="35">
        <f t="shared" si="56"/>
        <v>36529.788</v>
      </c>
      <c r="S28" s="35">
        <f t="shared" si="56"/>
        <v>51641.316000000006</v>
      </c>
      <c r="T28" s="35">
        <f t="shared" ref="T28:AO28" si="57">SUM(T29:T33)</f>
        <v>41921.736000000004</v>
      </c>
      <c r="U28" s="35">
        <f t="shared" si="57"/>
        <v>45061.907999999996</v>
      </c>
      <c r="V28" s="35">
        <f t="shared" si="57"/>
        <v>61519.224000000009</v>
      </c>
      <c r="W28" s="35">
        <f t="shared" si="57"/>
        <v>44982.743999999999</v>
      </c>
      <c r="X28" s="35">
        <f t="shared" si="57"/>
        <v>62935.380000000005</v>
      </c>
      <c r="Y28" s="35">
        <f t="shared" si="57"/>
        <v>61572</v>
      </c>
      <c r="Z28" s="35">
        <f t="shared" si="57"/>
        <v>46249.367999999988</v>
      </c>
      <c r="AA28" s="35">
        <f t="shared" si="57"/>
        <v>61545.612000000001</v>
      </c>
      <c r="AB28" s="35">
        <f t="shared" si="57"/>
        <v>45897.527999999991</v>
      </c>
      <c r="AC28" s="35">
        <f t="shared" si="57"/>
        <v>45800.772000000004</v>
      </c>
      <c r="AD28" s="35">
        <f t="shared" si="57"/>
        <v>46038.264000000003</v>
      </c>
      <c r="AE28" s="35">
        <f t="shared" si="57"/>
        <v>46504.452000000005</v>
      </c>
      <c r="AF28" s="35">
        <f t="shared" ref="AF28:AG28" si="58">SUM(AF29:AF33)</f>
        <v>28173.588000000003</v>
      </c>
      <c r="AG28" s="35">
        <f t="shared" si="58"/>
        <v>28472.652000000002</v>
      </c>
      <c r="AH28" s="35">
        <f t="shared" si="57"/>
        <v>29325.864000000001</v>
      </c>
      <c r="AI28" s="35">
        <f t="shared" si="57"/>
        <v>28578.203999999998</v>
      </c>
      <c r="AJ28" s="35">
        <f t="shared" si="57"/>
        <v>28780.511999999999</v>
      </c>
      <c r="AK28" s="35">
        <f t="shared" si="57"/>
        <v>44657.292000000001</v>
      </c>
      <c r="AL28" s="35">
        <f t="shared" si="57"/>
        <v>45589.668000000005</v>
      </c>
      <c r="AM28" s="35">
        <f t="shared" si="57"/>
        <v>28745.328000000005</v>
      </c>
      <c r="AN28" s="35">
        <f t="shared" si="57"/>
        <v>28727.736000000004</v>
      </c>
      <c r="AO28" s="55">
        <f t="shared" si="57"/>
        <v>29176.332000000002</v>
      </c>
      <c r="AP28" s="27"/>
      <c r="AQ28" s="35">
        <v>9.370000000000001</v>
      </c>
      <c r="AR28" s="35">
        <f t="shared" ref="AR28" si="59">SUM(AR29:AR33)</f>
        <v>69263.040000000008</v>
      </c>
    </row>
    <row r="29" spans="1:44" s="1" customFormat="1" ht="193.5" customHeight="1">
      <c r="A29" s="32" t="s">
        <v>39</v>
      </c>
      <c r="B29" s="32"/>
      <c r="C29" s="32"/>
      <c r="D29" s="32"/>
      <c r="E29" s="32"/>
      <c r="F29" s="32"/>
      <c r="G29" s="33" t="s">
        <v>44</v>
      </c>
      <c r="H29" s="44">
        <v>1.57</v>
      </c>
      <c r="I29" s="30">
        <f>1.57*12*I35</f>
        <v>9587.6759999999995</v>
      </c>
      <c r="J29" s="30">
        <f t="shared" ref="J29:S29" si="60">1.57*12*J35</f>
        <v>13423.5</v>
      </c>
      <c r="K29" s="30">
        <f t="shared" si="60"/>
        <v>8689.0079999999998</v>
      </c>
      <c r="L29" s="30">
        <f t="shared" si="60"/>
        <v>11563.991999999998</v>
      </c>
      <c r="M29" s="30">
        <f t="shared" si="60"/>
        <v>8737.9920000000002</v>
      </c>
      <c r="N29" s="30">
        <f t="shared" si="60"/>
        <v>11113.716</v>
      </c>
      <c r="O29" s="30">
        <f t="shared" si="60"/>
        <v>11541.384</v>
      </c>
      <c r="P29" s="30">
        <f t="shared" si="60"/>
        <v>8672.0519999999997</v>
      </c>
      <c r="Q29" s="30">
        <f t="shared" si="60"/>
        <v>9939.9840000000004</v>
      </c>
      <c r="R29" s="30">
        <f t="shared" si="60"/>
        <v>7824.2520000000004</v>
      </c>
      <c r="S29" s="30">
        <f t="shared" si="60"/>
        <v>11060.964</v>
      </c>
      <c r="T29" s="30">
        <f t="shared" ref="T29:AO29" si="61">1.57*12*T35</f>
        <v>8979.1440000000002</v>
      </c>
      <c r="U29" s="30">
        <f t="shared" si="61"/>
        <v>9651.732</v>
      </c>
      <c r="V29" s="30">
        <f t="shared" si="61"/>
        <v>13176.696</v>
      </c>
      <c r="W29" s="30">
        <f t="shared" si="61"/>
        <v>9634.7759999999998</v>
      </c>
      <c r="X29" s="30">
        <f t="shared" si="61"/>
        <v>13480.02</v>
      </c>
      <c r="Y29" s="30">
        <f t="shared" si="61"/>
        <v>13188</v>
      </c>
      <c r="Z29" s="30">
        <f t="shared" si="61"/>
        <v>9906.0719999999983</v>
      </c>
      <c r="AA29" s="30">
        <f t="shared" si="61"/>
        <v>13182.348</v>
      </c>
      <c r="AB29" s="30">
        <f t="shared" si="61"/>
        <v>9830.7119999999995</v>
      </c>
      <c r="AC29" s="30">
        <f t="shared" si="61"/>
        <v>9809.9880000000012</v>
      </c>
      <c r="AD29" s="30">
        <f t="shared" si="61"/>
        <v>9860.8559999999998</v>
      </c>
      <c r="AE29" s="30">
        <f t="shared" si="61"/>
        <v>9960.7080000000005</v>
      </c>
      <c r="AF29" s="30">
        <f t="shared" ref="AF29:AG29" si="62">1.57*12*AF35</f>
        <v>6034.4520000000002</v>
      </c>
      <c r="AG29" s="30">
        <f t="shared" si="62"/>
        <v>6098.5079999999998</v>
      </c>
      <c r="AH29" s="30">
        <f t="shared" si="61"/>
        <v>6281.2559999999994</v>
      </c>
      <c r="AI29" s="30">
        <f t="shared" si="61"/>
        <v>6121.1159999999991</v>
      </c>
      <c r="AJ29" s="30">
        <f t="shared" si="61"/>
        <v>6164.4479999999994</v>
      </c>
      <c r="AK29" s="30">
        <f t="shared" si="61"/>
        <v>9565.0679999999993</v>
      </c>
      <c r="AL29" s="30">
        <f t="shared" si="61"/>
        <v>9764.771999999999</v>
      </c>
      <c r="AM29" s="30">
        <f t="shared" si="61"/>
        <v>6156.9120000000003</v>
      </c>
      <c r="AN29" s="30">
        <f t="shared" si="61"/>
        <v>6153.1440000000002</v>
      </c>
      <c r="AO29" s="54">
        <f t="shared" si="61"/>
        <v>6249.2280000000001</v>
      </c>
      <c r="AP29" s="33" t="s">
        <v>44</v>
      </c>
      <c r="AQ29" s="30">
        <v>5.91</v>
      </c>
      <c r="AR29" s="30">
        <f t="shared" ref="AR29" si="63">5.91*12*AR35</f>
        <v>43686.720000000001</v>
      </c>
    </row>
    <row r="30" spans="1:44" s="1" customFormat="1" ht="72.75" customHeight="1">
      <c r="A30" s="29" t="s">
        <v>6</v>
      </c>
      <c r="B30" s="29"/>
      <c r="C30" s="29"/>
      <c r="D30" s="29"/>
      <c r="E30" s="29"/>
      <c r="F30" s="29"/>
      <c r="G30" s="33" t="s">
        <v>5</v>
      </c>
      <c r="H30" s="44">
        <v>1.85</v>
      </c>
      <c r="I30" s="30">
        <f>1.85*12*I35</f>
        <v>11297.580000000002</v>
      </c>
      <c r="J30" s="30">
        <f t="shared" ref="J30:S30" si="64">1.85*12*J35</f>
        <v>15817.500000000002</v>
      </c>
      <c r="K30" s="30">
        <f t="shared" si="64"/>
        <v>10238.640000000001</v>
      </c>
      <c r="L30" s="30">
        <f t="shared" si="64"/>
        <v>13626.36</v>
      </c>
      <c r="M30" s="30">
        <f t="shared" si="64"/>
        <v>10296.360000000002</v>
      </c>
      <c r="N30" s="30">
        <f t="shared" si="64"/>
        <v>13095.78</v>
      </c>
      <c r="O30" s="30">
        <f t="shared" si="64"/>
        <v>13599.720000000003</v>
      </c>
      <c r="P30" s="30">
        <f t="shared" si="64"/>
        <v>10218.660000000002</v>
      </c>
      <c r="Q30" s="30">
        <f t="shared" si="64"/>
        <v>11712.720000000001</v>
      </c>
      <c r="R30" s="30">
        <f t="shared" si="64"/>
        <v>9219.6600000000017</v>
      </c>
      <c r="S30" s="30">
        <f t="shared" si="64"/>
        <v>13033.620000000003</v>
      </c>
      <c r="T30" s="30">
        <f t="shared" ref="T30:AO30" si="65">1.85*12*T35</f>
        <v>10580.520000000002</v>
      </c>
      <c r="U30" s="30">
        <f t="shared" si="65"/>
        <v>11373.060000000001</v>
      </c>
      <c r="V30" s="30">
        <f t="shared" si="65"/>
        <v>15526.680000000002</v>
      </c>
      <c r="W30" s="30">
        <f t="shared" si="65"/>
        <v>11353.080000000002</v>
      </c>
      <c r="X30" s="30">
        <f t="shared" si="65"/>
        <v>15884.100000000002</v>
      </c>
      <c r="Y30" s="30">
        <f t="shared" si="65"/>
        <v>15540.000000000002</v>
      </c>
      <c r="Z30" s="30">
        <f t="shared" si="65"/>
        <v>11672.76</v>
      </c>
      <c r="AA30" s="30">
        <f t="shared" si="65"/>
        <v>15533.340000000004</v>
      </c>
      <c r="AB30" s="30">
        <f t="shared" si="65"/>
        <v>11583.960000000001</v>
      </c>
      <c r="AC30" s="30">
        <f t="shared" si="65"/>
        <v>11559.540000000003</v>
      </c>
      <c r="AD30" s="30">
        <f t="shared" si="65"/>
        <v>11619.480000000001</v>
      </c>
      <c r="AE30" s="30">
        <f t="shared" si="65"/>
        <v>11737.140000000003</v>
      </c>
      <c r="AF30" s="30">
        <f t="shared" ref="AF30:AG30" si="66">1.85*12*AF35</f>
        <v>7110.6600000000008</v>
      </c>
      <c r="AG30" s="30">
        <f t="shared" si="66"/>
        <v>7186.14</v>
      </c>
      <c r="AH30" s="30">
        <f t="shared" si="65"/>
        <v>7401.4800000000005</v>
      </c>
      <c r="AI30" s="30">
        <f t="shared" si="65"/>
        <v>7212.7800000000007</v>
      </c>
      <c r="AJ30" s="30">
        <f t="shared" si="65"/>
        <v>7263.8400000000011</v>
      </c>
      <c r="AK30" s="30">
        <f t="shared" si="65"/>
        <v>11270.94</v>
      </c>
      <c r="AL30" s="30">
        <f t="shared" si="65"/>
        <v>11506.26</v>
      </c>
      <c r="AM30" s="30">
        <f t="shared" si="65"/>
        <v>7254.9600000000009</v>
      </c>
      <c r="AN30" s="30">
        <f t="shared" si="65"/>
        <v>7250.5200000000013</v>
      </c>
      <c r="AO30" s="54">
        <f t="shared" si="65"/>
        <v>7363.7400000000007</v>
      </c>
      <c r="AP30" s="33" t="s">
        <v>5</v>
      </c>
      <c r="AQ30" s="30">
        <v>1.2</v>
      </c>
      <c r="AR30" s="30">
        <f t="shared" ref="AR30" si="67">1.2*12*AR35</f>
        <v>8870.4</v>
      </c>
    </row>
    <row r="31" spans="1:44" s="1" customFormat="1" ht="22.5">
      <c r="A31" s="29" t="s">
        <v>37</v>
      </c>
      <c r="B31" s="29"/>
      <c r="C31" s="29"/>
      <c r="D31" s="29"/>
      <c r="E31" s="29"/>
      <c r="F31" s="29"/>
      <c r="G31" s="34" t="s">
        <v>45</v>
      </c>
      <c r="H31" s="44">
        <v>2.1199999999999997</v>
      </c>
      <c r="I31" s="30">
        <f>2.12*12*I35</f>
        <v>12946.415999999999</v>
      </c>
      <c r="J31" s="30">
        <f t="shared" ref="J31:S31" si="68">2.12*12*J35</f>
        <v>18126</v>
      </c>
      <c r="K31" s="30">
        <f t="shared" si="68"/>
        <v>11732.928</v>
      </c>
      <c r="L31" s="30">
        <f t="shared" si="68"/>
        <v>15615.072</v>
      </c>
      <c r="M31" s="30">
        <f t="shared" si="68"/>
        <v>11799.072</v>
      </c>
      <c r="N31" s="30">
        <f t="shared" si="68"/>
        <v>15007.056</v>
      </c>
      <c r="O31" s="30">
        <f t="shared" si="68"/>
        <v>15584.544000000002</v>
      </c>
      <c r="P31" s="30">
        <f t="shared" si="68"/>
        <v>11710.032000000001</v>
      </c>
      <c r="Q31" s="30">
        <f t="shared" si="68"/>
        <v>13422.144000000002</v>
      </c>
      <c r="R31" s="30">
        <f t="shared" si="68"/>
        <v>10565.232</v>
      </c>
      <c r="S31" s="30">
        <f t="shared" si="68"/>
        <v>14935.824000000001</v>
      </c>
      <c r="T31" s="30">
        <f t="shared" ref="T31:AO31" si="69">2.12*12*T35</f>
        <v>12124.704000000002</v>
      </c>
      <c r="U31" s="30">
        <f t="shared" si="69"/>
        <v>13032.912</v>
      </c>
      <c r="V31" s="30">
        <f t="shared" si="69"/>
        <v>17792.736000000001</v>
      </c>
      <c r="W31" s="30">
        <f t="shared" si="69"/>
        <v>13010.016</v>
      </c>
      <c r="X31" s="30">
        <f t="shared" si="69"/>
        <v>18202.32</v>
      </c>
      <c r="Y31" s="30">
        <f t="shared" si="69"/>
        <v>17808</v>
      </c>
      <c r="Z31" s="30">
        <f t="shared" si="69"/>
        <v>13376.351999999999</v>
      </c>
      <c r="AA31" s="30">
        <f t="shared" si="69"/>
        <v>17800.368000000002</v>
      </c>
      <c r="AB31" s="30">
        <f t="shared" si="69"/>
        <v>13274.591999999999</v>
      </c>
      <c r="AC31" s="30">
        <f t="shared" si="69"/>
        <v>13246.608000000002</v>
      </c>
      <c r="AD31" s="30">
        <f t="shared" si="69"/>
        <v>13315.296</v>
      </c>
      <c r="AE31" s="30">
        <f t="shared" si="69"/>
        <v>13450.128000000002</v>
      </c>
      <c r="AF31" s="30">
        <f t="shared" ref="AF31:AG31" si="70">2.12*12*AF35</f>
        <v>8148.4320000000007</v>
      </c>
      <c r="AG31" s="30">
        <f t="shared" si="70"/>
        <v>8234.9279999999999</v>
      </c>
      <c r="AH31" s="30">
        <f t="shared" si="69"/>
        <v>8481.6959999999999</v>
      </c>
      <c r="AI31" s="30">
        <f t="shared" si="69"/>
        <v>8265.4560000000001</v>
      </c>
      <c r="AJ31" s="30">
        <f t="shared" si="69"/>
        <v>8323.9680000000008</v>
      </c>
      <c r="AK31" s="30">
        <f t="shared" si="69"/>
        <v>12915.888000000001</v>
      </c>
      <c r="AL31" s="30">
        <f t="shared" si="69"/>
        <v>13185.552</v>
      </c>
      <c r="AM31" s="30">
        <f t="shared" si="69"/>
        <v>8313.7920000000013</v>
      </c>
      <c r="AN31" s="30">
        <f t="shared" si="69"/>
        <v>8308.7040000000015</v>
      </c>
      <c r="AO31" s="54">
        <f t="shared" si="69"/>
        <v>8438.4480000000003</v>
      </c>
      <c r="AP31" s="34" t="s">
        <v>45</v>
      </c>
      <c r="AQ31" s="30">
        <v>1.1099999999999999</v>
      </c>
      <c r="AR31" s="30">
        <f t="shared" ref="AR31" si="71">1.11*12*AR35</f>
        <v>8205.1200000000008</v>
      </c>
    </row>
    <row r="32" spans="1:44" s="1" customFormat="1">
      <c r="A32" s="29" t="s">
        <v>50</v>
      </c>
      <c r="B32" s="29"/>
      <c r="C32" s="29"/>
      <c r="D32" s="29"/>
      <c r="E32" s="29"/>
      <c r="F32" s="29"/>
      <c r="G32" s="30" t="s">
        <v>4</v>
      </c>
      <c r="H32" s="44">
        <v>1.36</v>
      </c>
      <c r="I32" s="30">
        <f>1.36*12*I35</f>
        <v>8305.2479999999996</v>
      </c>
      <c r="J32" s="30">
        <f t="shared" ref="J32:S32" si="72">1.36*12*J35</f>
        <v>11628</v>
      </c>
      <c r="K32" s="30">
        <f t="shared" si="72"/>
        <v>7526.7839999999997</v>
      </c>
      <c r="L32" s="30">
        <f t="shared" si="72"/>
        <v>10017.215999999999</v>
      </c>
      <c r="M32" s="30">
        <f t="shared" si="72"/>
        <v>7569.2160000000003</v>
      </c>
      <c r="N32" s="30">
        <f t="shared" si="72"/>
        <v>9627.1679999999997</v>
      </c>
      <c r="O32" s="30">
        <f t="shared" si="72"/>
        <v>9997.6320000000014</v>
      </c>
      <c r="P32" s="30">
        <f t="shared" si="72"/>
        <v>7512.0960000000005</v>
      </c>
      <c r="Q32" s="30">
        <f t="shared" si="72"/>
        <v>8610.4320000000007</v>
      </c>
      <c r="R32" s="30">
        <f t="shared" si="72"/>
        <v>6777.6959999999999</v>
      </c>
      <c r="S32" s="30">
        <f t="shared" si="72"/>
        <v>9581.4719999999998</v>
      </c>
      <c r="T32" s="30">
        <f t="shared" ref="T32:AO32" si="73">1.36*12*T35</f>
        <v>7778.1120000000001</v>
      </c>
      <c r="U32" s="30">
        <f t="shared" si="73"/>
        <v>8360.735999999999</v>
      </c>
      <c r="V32" s="30">
        <f t="shared" si="73"/>
        <v>11414.208000000001</v>
      </c>
      <c r="W32" s="30">
        <f t="shared" si="73"/>
        <v>8346.0479999999989</v>
      </c>
      <c r="X32" s="30">
        <f t="shared" si="73"/>
        <v>11676.960000000001</v>
      </c>
      <c r="Y32" s="30">
        <f t="shared" si="73"/>
        <v>11424</v>
      </c>
      <c r="Z32" s="30">
        <f t="shared" si="73"/>
        <v>8581.0559999999987</v>
      </c>
      <c r="AA32" s="30">
        <f t="shared" si="73"/>
        <v>11419.104000000001</v>
      </c>
      <c r="AB32" s="30">
        <f t="shared" si="73"/>
        <v>8515.7759999999998</v>
      </c>
      <c r="AC32" s="30">
        <f t="shared" si="73"/>
        <v>8497.8240000000005</v>
      </c>
      <c r="AD32" s="30">
        <f t="shared" si="73"/>
        <v>8541.887999999999</v>
      </c>
      <c r="AE32" s="30">
        <f t="shared" si="73"/>
        <v>8628.384</v>
      </c>
      <c r="AF32" s="30">
        <f t="shared" ref="AF32:AG32" si="74">1.36*12*AF35</f>
        <v>5227.2960000000003</v>
      </c>
      <c r="AG32" s="30">
        <f t="shared" si="74"/>
        <v>5282.7839999999997</v>
      </c>
      <c r="AH32" s="30">
        <f t="shared" si="73"/>
        <v>5441.0879999999997</v>
      </c>
      <c r="AI32" s="30">
        <f t="shared" si="73"/>
        <v>5302.3679999999995</v>
      </c>
      <c r="AJ32" s="30">
        <f t="shared" si="73"/>
        <v>5339.9039999999995</v>
      </c>
      <c r="AK32" s="30">
        <f t="shared" si="73"/>
        <v>8285.6640000000007</v>
      </c>
      <c r="AL32" s="30">
        <f t="shared" si="73"/>
        <v>8458.655999999999</v>
      </c>
      <c r="AM32" s="30">
        <f t="shared" si="73"/>
        <v>5333.3760000000002</v>
      </c>
      <c r="AN32" s="30">
        <f t="shared" si="73"/>
        <v>5330.1120000000001</v>
      </c>
      <c r="AO32" s="54">
        <f t="shared" si="73"/>
        <v>5413.3440000000001</v>
      </c>
      <c r="AP32" s="30" t="s">
        <v>4</v>
      </c>
      <c r="AQ32" s="30">
        <v>0.94</v>
      </c>
      <c r="AR32" s="30">
        <f t="shared" ref="AR32" si="75">0.94*12*AR35</f>
        <v>6948.48</v>
      </c>
    </row>
    <row r="33" spans="1:59" s="1" customFormat="1">
      <c r="A33" s="29" t="s">
        <v>51</v>
      </c>
      <c r="B33" s="29"/>
      <c r="C33" s="29"/>
      <c r="D33" s="29"/>
      <c r="E33" s="29"/>
      <c r="F33" s="29"/>
      <c r="G33" s="30" t="s">
        <v>8</v>
      </c>
      <c r="H33" s="44">
        <v>0.43</v>
      </c>
      <c r="I33" s="30">
        <f>0.43*12*I35</f>
        <v>2625.924</v>
      </c>
      <c r="J33" s="30">
        <f t="shared" ref="J33:S33" si="76">0.43*12*J35</f>
        <v>3676.5</v>
      </c>
      <c r="K33" s="30">
        <f t="shared" si="76"/>
        <v>2379.7919999999999</v>
      </c>
      <c r="L33" s="30">
        <f t="shared" si="76"/>
        <v>3167.2079999999996</v>
      </c>
      <c r="M33" s="30">
        <f t="shared" si="76"/>
        <v>2393.2080000000001</v>
      </c>
      <c r="N33" s="30">
        <f t="shared" si="76"/>
        <v>3043.884</v>
      </c>
      <c r="O33" s="30">
        <f t="shared" si="76"/>
        <v>3161.0160000000001</v>
      </c>
      <c r="P33" s="30">
        <f t="shared" si="76"/>
        <v>2375.1480000000001</v>
      </c>
      <c r="Q33" s="30">
        <f t="shared" si="76"/>
        <v>2722.4160000000002</v>
      </c>
      <c r="R33" s="30">
        <f t="shared" si="76"/>
        <v>2142.9480000000003</v>
      </c>
      <c r="S33" s="30">
        <f t="shared" si="76"/>
        <v>3029.4360000000001</v>
      </c>
      <c r="T33" s="30">
        <f t="shared" ref="T33:AO33" si="77">0.43*12*T35</f>
        <v>2459.2560000000003</v>
      </c>
      <c r="U33" s="30">
        <f t="shared" si="77"/>
        <v>2643.4679999999998</v>
      </c>
      <c r="V33" s="30">
        <f t="shared" si="77"/>
        <v>3608.904</v>
      </c>
      <c r="W33" s="30">
        <f t="shared" si="77"/>
        <v>2638.8240000000001</v>
      </c>
      <c r="X33" s="30">
        <f t="shared" si="77"/>
        <v>3691.98</v>
      </c>
      <c r="Y33" s="30">
        <f t="shared" si="77"/>
        <v>3612</v>
      </c>
      <c r="Z33" s="30">
        <f t="shared" si="77"/>
        <v>2713.1279999999997</v>
      </c>
      <c r="AA33" s="30">
        <f t="shared" si="77"/>
        <v>3610.4520000000002</v>
      </c>
      <c r="AB33" s="30">
        <f t="shared" si="77"/>
        <v>2692.4879999999998</v>
      </c>
      <c r="AC33" s="30">
        <f t="shared" si="77"/>
        <v>2686.8120000000004</v>
      </c>
      <c r="AD33" s="30">
        <f t="shared" si="77"/>
        <v>2700.7440000000001</v>
      </c>
      <c r="AE33" s="30">
        <f t="shared" si="77"/>
        <v>2728.0920000000001</v>
      </c>
      <c r="AF33" s="30">
        <f t="shared" ref="AF33:AG33" si="78">0.43*12*AF35</f>
        <v>1652.748</v>
      </c>
      <c r="AG33" s="30">
        <f t="shared" si="78"/>
        <v>1670.2919999999999</v>
      </c>
      <c r="AH33" s="30">
        <f t="shared" si="77"/>
        <v>1720.3439999999998</v>
      </c>
      <c r="AI33" s="30">
        <f t="shared" si="77"/>
        <v>1676.4839999999999</v>
      </c>
      <c r="AJ33" s="30">
        <f t="shared" si="77"/>
        <v>1688.3520000000001</v>
      </c>
      <c r="AK33" s="30">
        <f t="shared" si="77"/>
        <v>2619.732</v>
      </c>
      <c r="AL33" s="30">
        <f t="shared" si="77"/>
        <v>2674.4279999999999</v>
      </c>
      <c r="AM33" s="30">
        <f t="shared" si="77"/>
        <v>1686.288</v>
      </c>
      <c r="AN33" s="30">
        <f t="shared" si="77"/>
        <v>1685.2560000000001</v>
      </c>
      <c r="AO33" s="54">
        <f t="shared" si="77"/>
        <v>1711.5719999999999</v>
      </c>
      <c r="AP33" s="30" t="s">
        <v>8</v>
      </c>
      <c r="AQ33" s="30">
        <v>0.21</v>
      </c>
      <c r="AR33" s="30">
        <f t="shared" ref="AR33" si="79">0.21*12*AR35</f>
        <v>1552.32</v>
      </c>
    </row>
    <row r="34" spans="1:59" s="1" customFormat="1">
      <c r="A34" s="36" t="s">
        <v>2</v>
      </c>
      <c r="B34" s="36"/>
      <c r="C34" s="36"/>
      <c r="D34" s="36"/>
      <c r="E34" s="36"/>
      <c r="F34" s="36"/>
      <c r="G34" s="37"/>
      <c r="H34" s="44"/>
      <c r="I34" s="38">
        <f>I14+I22+I28</f>
        <v>132456.49199999997</v>
      </c>
      <c r="J34" s="38">
        <f t="shared" ref="J34:S34" si="80">J14+J22+J28</f>
        <v>185449.5</v>
      </c>
      <c r="K34" s="38">
        <f t="shared" si="80"/>
        <v>120041.136</v>
      </c>
      <c r="L34" s="38">
        <f t="shared" si="80"/>
        <v>159759.864</v>
      </c>
      <c r="M34" s="38">
        <f t="shared" si="80"/>
        <v>120717.864</v>
      </c>
      <c r="N34" s="38">
        <f t="shared" si="80"/>
        <v>153539.17199999999</v>
      </c>
      <c r="O34" s="38">
        <f t="shared" si="80"/>
        <v>159447.52799999999</v>
      </c>
      <c r="P34" s="38">
        <f t="shared" si="80"/>
        <v>119806.88400000001</v>
      </c>
      <c r="Q34" s="38">
        <f t="shared" si="80"/>
        <v>137323.728</v>
      </c>
      <c r="R34" s="38">
        <f t="shared" si="80"/>
        <v>108094.28400000001</v>
      </c>
      <c r="S34" s="38">
        <f t="shared" si="80"/>
        <v>152810.38800000001</v>
      </c>
      <c r="T34" s="38">
        <f t="shared" ref="T34:AO34" si="81">T14+T22+T28</f>
        <v>124049.44800000002</v>
      </c>
      <c r="U34" s="38">
        <f t="shared" si="81"/>
        <v>133341.44399999999</v>
      </c>
      <c r="V34" s="38">
        <f t="shared" si="81"/>
        <v>182039.83200000002</v>
      </c>
      <c r="W34" s="38">
        <f t="shared" si="81"/>
        <v>133107.19200000001</v>
      </c>
      <c r="X34" s="38">
        <f t="shared" si="81"/>
        <v>186230.34</v>
      </c>
      <c r="Y34" s="38">
        <f t="shared" si="81"/>
        <v>182196</v>
      </c>
      <c r="Z34" s="38">
        <f t="shared" si="81"/>
        <v>136855.22399999999</v>
      </c>
      <c r="AA34" s="38">
        <f t="shared" si="81"/>
        <v>182117.916</v>
      </c>
      <c r="AB34" s="38">
        <f t="shared" si="81"/>
        <v>135814.10399999999</v>
      </c>
      <c r="AC34" s="38">
        <f t="shared" si="81"/>
        <v>135527.796</v>
      </c>
      <c r="AD34" s="38">
        <f t="shared" si="81"/>
        <v>136230.552</v>
      </c>
      <c r="AE34" s="38">
        <f t="shared" si="81"/>
        <v>137610.03600000002</v>
      </c>
      <c r="AF34" s="38">
        <f t="shared" ref="AF34:AG34" si="82">AF14+AF22+AF28</f>
        <v>83367.684000000008</v>
      </c>
      <c r="AG34" s="38">
        <f t="shared" si="82"/>
        <v>84252.635999999999</v>
      </c>
      <c r="AH34" s="38">
        <f t="shared" si="81"/>
        <v>86777.351999999999</v>
      </c>
      <c r="AI34" s="38">
        <f t="shared" si="81"/>
        <v>84564.971999999994</v>
      </c>
      <c r="AJ34" s="38">
        <f t="shared" si="81"/>
        <v>85163.615999999995</v>
      </c>
      <c r="AK34" s="38">
        <f t="shared" si="81"/>
        <v>132144.15600000002</v>
      </c>
      <c r="AL34" s="38">
        <f t="shared" si="81"/>
        <v>134903.12400000001</v>
      </c>
      <c r="AM34" s="38">
        <f t="shared" si="81"/>
        <v>85059.504000000015</v>
      </c>
      <c r="AN34" s="38">
        <f t="shared" si="81"/>
        <v>85007.448000000004</v>
      </c>
      <c r="AO34" s="56">
        <f t="shared" si="81"/>
        <v>86334.875999999989</v>
      </c>
      <c r="AP34" s="37"/>
      <c r="AQ34" s="35"/>
      <c r="AR34" s="38">
        <f t="shared" ref="AR34" si="83">AR14+AR22+AR28</f>
        <v>160554.23999999999</v>
      </c>
      <c r="AS34" s="17">
        <f>SUM(I34:AR34)</f>
        <v>4462696.3320000004</v>
      </c>
      <c r="AT34" s="1">
        <f>AS34/12*0.05</f>
        <v>18594.568050000002</v>
      </c>
    </row>
    <row r="35" spans="1:59" s="16" customFormat="1">
      <c r="A35" s="36" t="s">
        <v>1</v>
      </c>
      <c r="B35" s="36"/>
      <c r="C35" s="36"/>
      <c r="D35" s="36"/>
      <c r="E35" s="36"/>
      <c r="F35" s="36"/>
      <c r="G35" s="35"/>
      <c r="H35" s="46"/>
      <c r="I35" s="39" t="s">
        <v>89</v>
      </c>
      <c r="J35" s="39" t="s">
        <v>90</v>
      </c>
      <c r="K35" s="39" t="s">
        <v>91</v>
      </c>
      <c r="L35" s="39" t="s">
        <v>120</v>
      </c>
      <c r="M35" s="39" t="s">
        <v>92</v>
      </c>
      <c r="N35" s="39" t="s">
        <v>93</v>
      </c>
      <c r="O35" s="39" t="s">
        <v>94</v>
      </c>
      <c r="P35" s="39" t="s">
        <v>121</v>
      </c>
      <c r="Q35" s="39" t="s">
        <v>95</v>
      </c>
      <c r="R35" s="39" t="s">
        <v>96</v>
      </c>
      <c r="S35" s="39" t="s">
        <v>97</v>
      </c>
      <c r="T35" s="39" t="s">
        <v>98</v>
      </c>
      <c r="U35" s="39" t="s">
        <v>99</v>
      </c>
      <c r="V35" s="39" t="s">
        <v>100</v>
      </c>
      <c r="W35" s="39" t="s">
        <v>101</v>
      </c>
      <c r="X35" s="39" t="s">
        <v>102</v>
      </c>
      <c r="Y35" s="39" t="s">
        <v>103</v>
      </c>
      <c r="Z35" s="39" t="s">
        <v>104</v>
      </c>
      <c r="AA35" s="39" t="s">
        <v>105</v>
      </c>
      <c r="AB35" s="39" t="s">
        <v>106</v>
      </c>
      <c r="AC35" s="39" t="s">
        <v>107</v>
      </c>
      <c r="AD35" s="39" t="s">
        <v>108</v>
      </c>
      <c r="AE35" s="39" t="s">
        <v>109</v>
      </c>
      <c r="AF35" s="39" t="s">
        <v>110</v>
      </c>
      <c r="AG35" s="39" t="s">
        <v>111</v>
      </c>
      <c r="AH35" s="39" t="s">
        <v>112</v>
      </c>
      <c r="AI35" s="39" t="s">
        <v>113</v>
      </c>
      <c r="AJ35" s="39" t="s">
        <v>114</v>
      </c>
      <c r="AK35" s="39" t="s">
        <v>115</v>
      </c>
      <c r="AL35" s="39" t="s">
        <v>116</v>
      </c>
      <c r="AM35" s="39" t="s">
        <v>117</v>
      </c>
      <c r="AN35" s="39" t="s">
        <v>118</v>
      </c>
      <c r="AO35" s="57" t="s">
        <v>119</v>
      </c>
      <c r="AP35" s="35"/>
      <c r="AQ35" s="35"/>
      <c r="AR35" s="40" t="s">
        <v>123</v>
      </c>
    </row>
    <row r="36" spans="1:59" s="2" customFormat="1" ht="25.5" customHeight="1">
      <c r="A36" s="41" t="s">
        <v>49</v>
      </c>
      <c r="B36" s="41"/>
      <c r="C36" s="41"/>
      <c r="D36" s="41"/>
      <c r="E36" s="41"/>
      <c r="F36" s="41"/>
      <c r="G36" s="38"/>
      <c r="H36" s="46">
        <v>21.689999999999998</v>
      </c>
      <c r="I36" s="38">
        <f>I34/12/I35</f>
        <v>21.689999999999994</v>
      </c>
      <c r="J36" s="38">
        <f t="shared" ref="J36:S36" si="84">J34/12/J35</f>
        <v>21.69</v>
      </c>
      <c r="K36" s="38">
        <f t="shared" si="84"/>
        <v>21.69</v>
      </c>
      <c r="L36" s="38">
        <f t="shared" si="84"/>
        <v>21.69</v>
      </c>
      <c r="M36" s="38">
        <f t="shared" si="84"/>
        <v>21.69</v>
      </c>
      <c r="N36" s="38">
        <f t="shared" si="84"/>
        <v>21.689999999999998</v>
      </c>
      <c r="O36" s="38">
        <f t="shared" si="84"/>
        <v>21.689999999999998</v>
      </c>
      <c r="P36" s="38">
        <f t="shared" si="84"/>
        <v>21.69</v>
      </c>
      <c r="Q36" s="38">
        <f t="shared" si="84"/>
        <v>21.69</v>
      </c>
      <c r="R36" s="38">
        <f t="shared" si="84"/>
        <v>21.690000000000005</v>
      </c>
      <c r="S36" s="38">
        <f t="shared" si="84"/>
        <v>21.69</v>
      </c>
      <c r="T36" s="38">
        <f t="shared" ref="T36:AO36" si="85">T34/12/T35</f>
        <v>21.69</v>
      </c>
      <c r="U36" s="38">
        <f t="shared" si="85"/>
        <v>21.689999999999998</v>
      </c>
      <c r="V36" s="38">
        <f t="shared" si="85"/>
        <v>21.690000000000005</v>
      </c>
      <c r="W36" s="38">
        <f t="shared" si="85"/>
        <v>21.690000000000005</v>
      </c>
      <c r="X36" s="38">
        <f t="shared" si="85"/>
        <v>21.69</v>
      </c>
      <c r="Y36" s="38">
        <f t="shared" si="85"/>
        <v>21.69</v>
      </c>
      <c r="Z36" s="38">
        <f t="shared" si="85"/>
        <v>21.69</v>
      </c>
      <c r="AA36" s="38">
        <f t="shared" si="85"/>
        <v>21.689999999999998</v>
      </c>
      <c r="AB36" s="38">
        <f t="shared" si="85"/>
        <v>21.689999999999998</v>
      </c>
      <c r="AC36" s="38">
        <f t="shared" si="85"/>
        <v>21.689999999999998</v>
      </c>
      <c r="AD36" s="38">
        <f t="shared" si="85"/>
        <v>21.69</v>
      </c>
      <c r="AE36" s="38">
        <f t="shared" si="85"/>
        <v>21.69</v>
      </c>
      <c r="AF36" s="38">
        <f t="shared" ref="AF36:AG36" si="86">AF34/12/AF35</f>
        <v>21.69</v>
      </c>
      <c r="AG36" s="38">
        <f t="shared" si="86"/>
        <v>21.69</v>
      </c>
      <c r="AH36" s="38">
        <f t="shared" si="85"/>
        <v>21.69</v>
      </c>
      <c r="AI36" s="38">
        <f t="shared" si="85"/>
        <v>21.689999999999998</v>
      </c>
      <c r="AJ36" s="38">
        <f t="shared" si="85"/>
        <v>21.69</v>
      </c>
      <c r="AK36" s="38">
        <f t="shared" si="85"/>
        <v>21.69</v>
      </c>
      <c r="AL36" s="38">
        <f t="shared" si="85"/>
        <v>21.690000000000005</v>
      </c>
      <c r="AM36" s="38">
        <f t="shared" si="85"/>
        <v>21.690000000000005</v>
      </c>
      <c r="AN36" s="38">
        <f t="shared" si="85"/>
        <v>21.69</v>
      </c>
      <c r="AO36" s="56">
        <f t="shared" si="85"/>
        <v>21.689999999999998</v>
      </c>
      <c r="AP36" s="38"/>
      <c r="AQ36" s="38">
        <v>21.72</v>
      </c>
      <c r="AR36" s="38">
        <f t="shared" ref="AR36" si="87">AR34/12/AR35</f>
        <v>21.72</v>
      </c>
    </row>
    <row r="37" spans="1:59" s="1" customFormat="1" ht="12.75" customHeight="1">
      <c r="A37" s="6"/>
      <c r="B37" s="6"/>
      <c r="C37" s="6"/>
      <c r="D37" s="6"/>
      <c r="E37" s="6"/>
      <c r="F37" s="6"/>
      <c r="G37" s="6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8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8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6"/>
      <c r="AQ37" s="8"/>
      <c r="AR37" s="8"/>
    </row>
    <row r="38" spans="1:59" s="1" customFormat="1" ht="12.75" hidden="1" customHeight="1">
      <c r="A38" s="6"/>
      <c r="B38" s="6"/>
      <c r="C38" s="6"/>
      <c r="D38" s="6"/>
      <c r="E38" s="6"/>
      <c r="F38" s="6"/>
      <c r="G38" s="6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8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8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6"/>
      <c r="AQ38" s="8"/>
      <c r="AR38" s="8"/>
    </row>
    <row r="39" spans="1:59" s="1" customFormat="1">
      <c r="A39" s="6"/>
      <c r="B39" s="6"/>
      <c r="C39" s="6"/>
      <c r="D39" s="6"/>
      <c r="E39" s="6"/>
      <c r="F39" s="6"/>
      <c r="G39" s="6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6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6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6"/>
      <c r="AQ39" s="6"/>
      <c r="AR39" s="6"/>
      <c r="BF39"/>
      <c r="BG39"/>
    </row>
    <row r="40" spans="1:59" s="1" customFormat="1">
      <c r="A40" s="6"/>
      <c r="B40" s="6"/>
      <c r="C40" s="6"/>
      <c r="D40" s="6"/>
      <c r="E40" s="6"/>
      <c r="F40" s="6"/>
      <c r="G40" s="6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6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6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6"/>
      <c r="AQ40" s="6"/>
      <c r="AR40" s="6"/>
      <c r="BF40"/>
      <c r="BG40"/>
    </row>
    <row r="41" spans="1:59" s="1" customFormat="1">
      <c r="A41" s="6" t="s">
        <v>0</v>
      </c>
      <c r="B41" s="6">
        <v>12</v>
      </c>
      <c r="C41" s="6"/>
      <c r="D41" s="6"/>
      <c r="E41" s="6"/>
      <c r="F41" s="6"/>
      <c r="G41" s="6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6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6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6"/>
      <c r="AQ41" s="6"/>
      <c r="AR41" s="6"/>
    </row>
    <row r="42" spans="1:59" s="1" customFormat="1">
      <c r="A42" s="6"/>
      <c r="B42" s="6"/>
      <c r="C42" s="6"/>
      <c r="D42" s="6"/>
      <c r="E42" s="6"/>
      <c r="F42" s="6"/>
      <c r="G42" s="6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6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6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6"/>
      <c r="AQ42" s="6"/>
      <c r="AR42" s="6"/>
      <c r="BF42"/>
      <c r="BG42"/>
    </row>
  </sheetData>
  <mergeCells count="36">
    <mergeCell ref="J1:M1"/>
    <mergeCell ref="J2:M2"/>
    <mergeCell ref="J3:M3"/>
    <mergeCell ref="H7:H8"/>
    <mergeCell ref="AP7:AP8"/>
    <mergeCell ref="AQ7:AQ8"/>
    <mergeCell ref="A6:F8"/>
    <mergeCell ref="G7:G8"/>
    <mergeCell ref="A34:F34"/>
    <mergeCell ref="A35:F35"/>
    <mergeCell ref="A36:F36"/>
    <mergeCell ref="A28:F28"/>
    <mergeCell ref="A29:F29"/>
    <mergeCell ref="A30:F30"/>
    <mergeCell ref="A33:F33"/>
    <mergeCell ref="A31:F31"/>
    <mergeCell ref="A32:F32"/>
    <mergeCell ref="A27:F27"/>
    <mergeCell ref="A24:F24"/>
    <mergeCell ref="A16:F16"/>
    <mergeCell ref="A17:F17"/>
    <mergeCell ref="A18:F18"/>
    <mergeCell ref="A19:F19"/>
    <mergeCell ref="A20:F20"/>
    <mergeCell ref="A21:F21"/>
    <mergeCell ref="A22:F22"/>
    <mergeCell ref="A23:F23"/>
    <mergeCell ref="A25:F25"/>
    <mergeCell ref="A26:F26"/>
    <mergeCell ref="A15:F15"/>
    <mergeCell ref="A9:F9"/>
    <mergeCell ref="A10:F10"/>
    <mergeCell ref="A11:F11"/>
    <mergeCell ref="A12:F12"/>
    <mergeCell ref="A13:F13"/>
    <mergeCell ref="A14:F14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alekseevaiv2</cp:lastModifiedBy>
  <cp:lastPrinted>2015-09-30T11:25:01Z</cp:lastPrinted>
  <dcterms:created xsi:type="dcterms:W3CDTF">2013-04-24T10:34:01Z</dcterms:created>
  <dcterms:modified xsi:type="dcterms:W3CDTF">2015-09-30T11:26:22Z</dcterms:modified>
</cp:coreProperties>
</file>