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<sst xmlns="http://schemas.openxmlformats.org/spreadsheetml/2006/main" count="382" uniqueCount="105">
  <si>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</si>
  <si>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</si>
  <si>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</si>
  <si>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</si>
  <si>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</si>
  <si>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</si>
  <si>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</si>
  <si>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</si>
  <si>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</si>
  <si>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</si>
  <si>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</si>
  <si>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</si>
  <si>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</si>
  <si>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</si>
  <si>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</si>
  <si>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</si>
  <si>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</si>
  <si>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</si>
  <si>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</si>
  <si>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</si>
  <si>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</si>
  <si>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</si>
  <si>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</si>
  <si>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</si>
  <si>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332,8</t>
  </si>
  <si>
    <t>329,6</t>
  </si>
  <si>
    <t>Лот1 Октябрьский территориальный округ</t>
  </si>
  <si>
    <t>Бадигина</t>
  </si>
  <si>
    <t>Вологодская</t>
  </si>
  <si>
    <t>Гагарина</t>
  </si>
  <si>
    <t>Гайдара</t>
  </si>
  <si>
    <t>Комсомольская</t>
  </si>
  <si>
    <t>Ломоносова</t>
  </si>
  <si>
    <t>Обводный канал</t>
  </si>
  <si>
    <t>Попова</t>
  </si>
  <si>
    <t>Самойло</t>
  </si>
  <si>
    <t>Северной Двины</t>
  </si>
  <si>
    <t>Сибиряковцев</t>
  </si>
  <si>
    <t>Суфтина</t>
  </si>
  <si>
    <t>Теснанова</t>
  </si>
  <si>
    <t>Тыко Вылки</t>
  </si>
  <si>
    <t>Советских космонавтов</t>
  </si>
  <si>
    <t>Карельская</t>
  </si>
  <si>
    <t>4, к.1</t>
  </si>
  <si>
    <t>1,к.1</t>
  </si>
  <si>
    <t>39, к.1</t>
  </si>
  <si>
    <t>43, к.2</t>
  </si>
  <si>
    <t>56, к.1</t>
  </si>
  <si>
    <t>28, к.1</t>
  </si>
  <si>
    <t>50, к.1</t>
  </si>
  <si>
    <t>588,7</t>
  </si>
  <si>
    <t>740,9</t>
  </si>
  <si>
    <t>679,8</t>
  </si>
  <si>
    <t>530,1</t>
  </si>
  <si>
    <t>1065,5</t>
  </si>
  <si>
    <t>390,2</t>
  </si>
  <si>
    <t>550,3</t>
  </si>
  <si>
    <t>979,4</t>
  </si>
  <si>
    <t>729,1</t>
  </si>
  <si>
    <t>473,2</t>
  </si>
  <si>
    <t>577,1</t>
  </si>
  <si>
    <t>596,7</t>
  </si>
  <si>
    <t>572,9</t>
  </si>
  <si>
    <t>425,9</t>
  </si>
  <si>
    <t>422,9</t>
  </si>
  <si>
    <t>746,8</t>
  </si>
  <si>
    <t>421,5</t>
  </si>
  <si>
    <t>412,8</t>
  </si>
  <si>
    <t>420,5</t>
  </si>
  <si>
    <t>260,9</t>
  </si>
  <si>
    <t>584,9</t>
  </si>
  <si>
    <t>328,3</t>
  </si>
  <si>
    <t>412,3</t>
  </si>
  <si>
    <t>462,8</t>
  </si>
  <si>
    <t>500,8</t>
  </si>
  <si>
    <t>523,1</t>
  </si>
  <si>
    <t>854,2</t>
  </si>
  <si>
    <t>597,6</t>
  </si>
  <si>
    <t>464,4</t>
  </si>
  <si>
    <t>598,7</t>
  </si>
  <si>
    <t>393,3</t>
  </si>
  <si>
    <t>273,9</t>
  </si>
  <si>
    <t>724,1</t>
  </si>
  <si>
    <t>400,8</t>
  </si>
  <si>
    <t>480,2</t>
  </si>
  <si>
    <t>768,2</t>
  </si>
  <si>
    <t>321,4</t>
  </si>
  <si>
    <t>531,3</t>
  </si>
  <si>
    <t>553,8</t>
  </si>
  <si>
    <t>320,3</t>
  </si>
  <si>
    <t>320,1</t>
  </si>
  <si>
    <t>332,7</t>
  </si>
  <si>
    <t>306,5</t>
  </si>
  <si>
    <t>310,2</t>
  </si>
  <si>
    <t>218,5</t>
  </si>
  <si>
    <t>416,3</t>
  </si>
  <si>
    <t>464,3</t>
  </si>
  <si>
    <t>257,8</t>
  </si>
  <si>
    <t>324,1</t>
  </si>
  <si>
    <t>382,6</t>
  </si>
  <si>
    <t>395,3</t>
  </si>
  <si>
    <t>549,8</t>
  </si>
  <si>
    <t>к извещению и документации</t>
  </si>
  <si>
    <t>о проведении открытого конкурса</t>
  </si>
  <si>
    <t>Приложение № 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</si>
</sst>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4" fontId="7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4" fontId="1" fillId="33" borderId="0" xfId="0" applyNumberFormat="1" applyFont="1" applyFill="1" applyAlignment="1">
      <alignment horizontal="right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22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2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 horizontal="right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82" zoomScaleNormal="82" zoomScaleSheetLayoutView="100" zoomScalePageLayoutView="34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5" sqref="D5:E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3.75390625" style="1" customWidth="1"/>
    <col min="4" max="4" width="13.00390625" style="1" customWidth="1"/>
    <col min="5" max="7" width="11.625" style="1" customWidth="1"/>
    <col min="8" max="13" width="11.125" style="1" customWidth="1"/>
    <col min="14" max="21" width="11.625" style="1" customWidth="1"/>
    <col min="22" max="22" width="12.625" style="1" customWidth="1"/>
    <col min="23" max="24" width="16.00390625" style="1" customWidth="1"/>
    <col min="25" max="25" width="15.875" style="1" customWidth="1"/>
    <col min="26" max="27" width="11.625" style="1" customWidth="1"/>
    <col min="28" max="28" width="13.00390625" style="1" customWidth="1"/>
    <col min="29" max="29" width="15.375" style="1" customWidth="1"/>
    <col min="30" max="30" width="15.625" style="1" customWidth="1"/>
    <col min="31" max="34" width="11.625" style="1" customWidth="1"/>
    <col min="35" max="16384" width="9.125" style="1" customWidth="1"/>
  </cols>
  <sheetData>
    <row r="1" spans="2:32" s="6" customFormat="1" ht="15.75">
      <c r="B1" s="7"/>
      <c r="C1" s="8"/>
      <c r="E1" s="56" t="s">
        <v>104</v>
      </c>
      <c r="F1" s="57"/>
      <c r="G1" s="57"/>
      <c r="H1" s="35"/>
      <c r="N1" s="8"/>
      <c r="O1" s="7"/>
      <c r="AF1" s="7"/>
    </row>
    <row r="2" spans="2:32" s="6" customFormat="1" ht="15.75">
      <c r="B2" s="9"/>
      <c r="C2" s="8"/>
      <c r="E2" s="56" t="s">
        <v>102</v>
      </c>
      <c r="F2" s="58"/>
      <c r="G2" s="58"/>
      <c r="N2" s="8"/>
      <c r="O2" s="9"/>
      <c r="AF2" s="9"/>
    </row>
    <row r="3" spans="2:32" s="6" customFormat="1" ht="15.75">
      <c r="B3" s="9"/>
      <c r="C3" s="8"/>
      <c r="E3" s="56" t="s">
        <v>103</v>
      </c>
      <c r="F3" s="57"/>
      <c r="G3" s="57"/>
      <c r="N3" s="8"/>
      <c r="O3" s="9"/>
      <c r="AF3" s="9"/>
    </row>
    <row r="4" spans="1:32" s="6" customFormat="1" ht="14.25" customHeight="1">
      <c r="A4" s="10"/>
      <c r="B4" s="11"/>
      <c r="I4" s="11"/>
      <c r="O4" s="11"/>
      <c r="AF4" s="11"/>
    </row>
    <row r="5" spans="1:32" s="13" customFormat="1" ht="63" customHeight="1">
      <c r="A5" s="65" t="s">
        <v>22</v>
      </c>
      <c r="B5" s="65"/>
      <c r="C5" s="12"/>
      <c r="H5" s="12"/>
      <c r="I5" s="12"/>
      <c r="N5" s="12"/>
      <c r="O5" s="12"/>
      <c r="AF5" s="12"/>
    </row>
    <row r="6" spans="1:3" s="6" customFormat="1" ht="18.75" customHeight="1">
      <c r="A6" s="68" t="s">
        <v>26</v>
      </c>
      <c r="B6" s="68"/>
      <c r="C6" s="69"/>
    </row>
    <row r="7" spans="1:34" s="14" customFormat="1" ht="39" customHeight="1">
      <c r="A7" s="66" t="s">
        <v>7</v>
      </c>
      <c r="B7" s="67" t="s">
        <v>8</v>
      </c>
      <c r="C7" s="44" t="s">
        <v>27</v>
      </c>
      <c r="D7" s="45" t="s">
        <v>27</v>
      </c>
      <c r="E7" s="45" t="s">
        <v>28</v>
      </c>
      <c r="F7" s="45" t="s">
        <v>28</v>
      </c>
      <c r="G7" s="45" t="s">
        <v>29</v>
      </c>
      <c r="H7" s="45" t="s">
        <v>30</v>
      </c>
      <c r="I7" s="45" t="s">
        <v>31</v>
      </c>
      <c r="J7" s="45" t="s">
        <v>31</v>
      </c>
      <c r="K7" s="45" t="s">
        <v>32</v>
      </c>
      <c r="L7" s="45" t="s">
        <v>33</v>
      </c>
      <c r="M7" s="45" t="s">
        <v>33</v>
      </c>
      <c r="N7" s="45" t="s">
        <v>34</v>
      </c>
      <c r="O7" s="45" t="s">
        <v>34</v>
      </c>
      <c r="P7" s="45" t="s">
        <v>35</v>
      </c>
      <c r="Q7" s="45" t="s">
        <v>36</v>
      </c>
      <c r="R7" s="45" t="s">
        <v>37</v>
      </c>
      <c r="S7" s="45" t="s">
        <v>38</v>
      </c>
      <c r="T7" s="45" t="s">
        <v>38</v>
      </c>
      <c r="U7" s="45" t="s">
        <v>39</v>
      </c>
      <c r="V7" s="45" t="s">
        <v>40</v>
      </c>
      <c r="W7" s="45" t="s">
        <v>40</v>
      </c>
      <c r="X7" s="46" t="s">
        <v>28</v>
      </c>
      <c r="Y7" s="47" t="s">
        <v>29</v>
      </c>
      <c r="Z7" s="47" t="s">
        <v>29</v>
      </c>
      <c r="AA7" s="47" t="s">
        <v>29</v>
      </c>
      <c r="AB7" s="47" t="s">
        <v>29</v>
      </c>
      <c r="AC7" s="47" t="s">
        <v>41</v>
      </c>
      <c r="AD7" s="44" t="s">
        <v>29</v>
      </c>
      <c r="AE7" s="48" t="s">
        <v>41</v>
      </c>
      <c r="AF7" s="44" t="s">
        <v>42</v>
      </c>
      <c r="AG7" s="49" t="s">
        <v>32</v>
      </c>
      <c r="AH7" s="49" t="s">
        <v>34</v>
      </c>
    </row>
    <row r="8" spans="1:34" s="14" customFormat="1" ht="27" customHeight="1">
      <c r="A8" s="66"/>
      <c r="B8" s="67"/>
      <c r="C8" s="50" t="s">
        <v>43</v>
      </c>
      <c r="D8" s="51">
        <v>7</v>
      </c>
      <c r="E8" s="51" t="s">
        <v>44</v>
      </c>
      <c r="F8" s="51" t="s">
        <v>45</v>
      </c>
      <c r="G8" s="51">
        <v>29</v>
      </c>
      <c r="H8" s="51">
        <v>16</v>
      </c>
      <c r="I8" s="51">
        <v>46</v>
      </c>
      <c r="J8" s="51" t="s">
        <v>46</v>
      </c>
      <c r="K8" s="51">
        <v>213</v>
      </c>
      <c r="L8" s="51">
        <v>88</v>
      </c>
      <c r="M8" s="51">
        <v>123</v>
      </c>
      <c r="N8" s="51">
        <v>60</v>
      </c>
      <c r="O8" s="51" t="s">
        <v>47</v>
      </c>
      <c r="P8" s="51">
        <v>26</v>
      </c>
      <c r="Q8" s="51">
        <v>118</v>
      </c>
      <c r="R8" s="51">
        <v>10</v>
      </c>
      <c r="S8" s="51">
        <v>37</v>
      </c>
      <c r="T8" s="51">
        <v>45</v>
      </c>
      <c r="U8" s="51">
        <v>16</v>
      </c>
      <c r="V8" s="51">
        <v>6</v>
      </c>
      <c r="W8" s="51">
        <v>2</v>
      </c>
      <c r="X8" s="50" t="s">
        <v>48</v>
      </c>
      <c r="Y8" s="51">
        <v>23</v>
      </c>
      <c r="Z8" s="51">
        <v>35</v>
      </c>
      <c r="AA8" s="51">
        <v>38</v>
      </c>
      <c r="AB8" s="51">
        <v>21</v>
      </c>
      <c r="AC8" s="51">
        <v>192</v>
      </c>
      <c r="AD8" s="52" t="s">
        <v>48</v>
      </c>
      <c r="AE8" s="53">
        <v>194</v>
      </c>
      <c r="AF8" s="52">
        <v>53</v>
      </c>
      <c r="AG8" s="54">
        <v>279</v>
      </c>
      <c r="AH8" s="54" t="s">
        <v>49</v>
      </c>
    </row>
    <row r="9" spans="1:34" s="6" customFormat="1" ht="18.75" customHeight="1">
      <c r="A9" s="15"/>
      <c r="B9" s="15" t="s">
        <v>9</v>
      </c>
      <c r="C9" s="55" t="s">
        <v>50</v>
      </c>
      <c r="D9" s="55" t="s">
        <v>51</v>
      </c>
      <c r="E9" s="55" t="s">
        <v>52</v>
      </c>
      <c r="F9" s="55" t="s">
        <v>25</v>
      </c>
      <c r="G9" s="55" t="s">
        <v>53</v>
      </c>
      <c r="H9" s="55" t="s">
        <v>54</v>
      </c>
      <c r="I9" s="55" t="s">
        <v>55</v>
      </c>
      <c r="J9" s="55" t="s">
        <v>56</v>
      </c>
      <c r="K9" s="55" t="s">
        <v>57</v>
      </c>
      <c r="L9" s="55" t="s">
        <v>58</v>
      </c>
      <c r="M9" s="55" t="s">
        <v>59</v>
      </c>
      <c r="N9" s="55" t="s">
        <v>60</v>
      </c>
      <c r="O9" s="55" t="s">
        <v>61</v>
      </c>
      <c r="P9" s="55" t="s">
        <v>62</v>
      </c>
      <c r="Q9" s="55" t="s">
        <v>63</v>
      </c>
      <c r="R9" s="55" t="s">
        <v>64</v>
      </c>
      <c r="S9" s="55" t="s">
        <v>65</v>
      </c>
      <c r="T9" s="55" t="s">
        <v>24</v>
      </c>
      <c r="U9" s="55" t="s">
        <v>66</v>
      </c>
      <c r="V9" s="55" t="s">
        <v>67</v>
      </c>
      <c r="W9" s="55" t="s">
        <v>68</v>
      </c>
      <c r="X9" s="55" t="s">
        <v>69</v>
      </c>
      <c r="Y9" s="55">
        <v>523</v>
      </c>
      <c r="Z9" s="55" t="s">
        <v>70</v>
      </c>
      <c r="AA9" s="55" t="s">
        <v>71</v>
      </c>
      <c r="AB9" s="55">
        <v>496</v>
      </c>
      <c r="AC9" s="55" t="s">
        <v>72</v>
      </c>
      <c r="AD9" s="55" t="s">
        <v>73</v>
      </c>
      <c r="AE9" s="55" t="s">
        <v>74</v>
      </c>
      <c r="AF9" s="55" t="s">
        <v>75</v>
      </c>
      <c r="AG9" s="55" t="s">
        <v>76</v>
      </c>
      <c r="AH9" s="55" t="s">
        <v>77</v>
      </c>
    </row>
    <row r="10" spans="1:34" s="6" customFormat="1" ht="18.75" customHeight="1" thickBot="1">
      <c r="A10" s="15"/>
      <c r="B10" s="15" t="s">
        <v>10</v>
      </c>
      <c r="C10" s="55" t="s">
        <v>50</v>
      </c>
      <c r="D10" s="55" t="s">
        <v>51</v>
      </c>
      <c r="E10" s="55" t="s">
        <v>52</v>
      </c>
      <c r="F10" s="55" t="s">
        <v>25</v>
      </c>
      <c r="G10" s="55" t="s">
        <v>53</v>
      </c>
      <c r="H10" s="55" t="s">
        <v>54</v>
      </c>
      <c r="I10" s="55" t="s">
        <v>55</v>
      </c>
      <c r="J10" s="55" t="s">
        <v>56</v>
      </c>
      <c r="K10" s="55" t="s">
        <v>57</v>
      </c>
      <c r="L10" s="55" t="s">
        <v>58</v>
      </c>
      <c r="M10" s="55" t="s">
        <v>59</v>
      </c>
      <c r="N10" s="55" t="s">
        <v>60</v>
      </c>
      <c r="O10" s="55" t="s">
        <v>61</v>
      </c>
      <c r="P10" s="55" t="s">
        <v>62</v>
      </c>
      <c r="Q10" s="55" t="s">
        <v>63</v>
      </c>
      <c r="R10" s="55" t="s">
        <v>64</v>
      </c>
      <c r="S10" s="55" t="s">
        <v>65</v>
      </c>
      <c r="T10" s="55" t="s">
        <v>24</v>
      </c>
      <c r="U10" s="55" t="s">
        <v>66</v>
      </c>
      <c r="V10" s="55" t="s">
        <v>67</v>
      </c>
      <c r="W10" s="55" t="s">
        <v>68</v>
      </c>
      <c r="X10" s="55" t="s">
        <v>69</v>
      </c>
      <c r="Y10" s="55">
        <v>523</v>
      </c>
      <c r="Z10" s="55" t="s">
        <v>70</v>
      </c>
      <c r="AA10" s="55" t="s">
        <v>71</v>
      </c>
      <c r="AB10" s="55">
        <v>496</v>
      </c>
      <c r="AC10" s="55" t="s">
        <v>72</v>
      </c>
      <c r="AD10" s="55" t="s">
        <v>73</v>
      </c>
      <c r="AE10" s="55" t="s">
        <v>74</v>
      </c>
      <c r="AF10" s="55" t="s">
        <v>75</v>
      </c>
      <c r="AG10" s="55" t="s">
        <v>76</v>
      </c>
      <c r="AH10" s="55" t="s">
        <v>77</v>
      </c>
    </row>
    <row r="11" spans="1:34" s="6" customFormat="1" ht="18.75" customHeight="1" thickTop="1">
      <c r="A11" s="62" t="s">
        <v>6</v>
      </c>
      <c r="B11" s="24" t="s">
        <v>3</v>
      </c>
      <c r="C11" s="16">
        <f>C10*45%/100</f>
        <v>2.64915</v>
      </c>
      <c r="D11" s="16">
        <f>D10*45%/100</f>
        <v>3.3340499999999995</v>
      </c>
      <c r="E11" s="16">
        <f>E10*45%/100</f>
        <v>3.0590999999999995</v>
      </c>
      <c r="F11" s="16">
        <f>F10*45%/100</f>
        <v>1.4832000000000003</v>
      </c>
      <c r="G11" s="16">
        <f>G10*45%/100</f>
        <v>2.38545</v>
      </c>
      <c r="H11" s="16">
        <f aca="true" t="shared" si="0" ref="H11:M11">H10*45%/100</f>
        <v>4.7947500000000005</v>
      </c>
      <c r="I11" s="16">
        <f t="shared" si="0"/>
        <v>1.7559</v>
      </c>
      <c r="J11" s="16">
        <f t="shared" si="0"/>
        <v>2.47635</v>
      </c>
      <c r="K11" s="16">
        <f t="shared" si="0"/>
        <v>4.4073</v>
      </c>
      <c r="L11" s="16">
        <f t="shared" si="0"/>
        <v>3.2809500000000003</v>
      </c>
      <c r="M11" s="16">
        <f t="shared" si="0"/>
        <v>2.1294</v>
      </c>
      <c r="N11" s="16">
        <f aca="true" t="shared" si="1" ref="N11:W11">N10*45%/100</f>
        <v>2.59695</v>
      </c>
      <c r="O11" s="16">
        <f t="shared" si="1"/>
        <v>2.6851500000000006</v>
      </c>
      <c r="P11" s="16">
        <f t="shared" si="1"/>
        <v>2.57805</v>
      </c>
      <c r="Q11" s="16">
        <f t="shared" si="1"/>
        <v>1.91655</v>
      </c>
      <c r="R11" s="16">
        <f t="shared" si="1"/>
        <v>1.9030500000000001</v>
      </c>
      <c r="S11" s="16">
        <f t="shared" si="1"/>
        <v>3.3606</v>
      </c>
      <c r="T11" s="16">
        <f t="shared" si="1"/>
        <v>1.4976000000000003</v>
      </c>
      <c r="U11" s="16">
        <f t="shared" si="1"/>
        <v>1.8967500000000002</v>
      </c>
      <c r="V11" s="16">
        <f t="shared" si="1"/>
        <v>1.8576000000000001</v>
      </c>
      <c r="W11" s="16">
        <f t="shared" si="1"/>
        <v>1.89225</v>
      </c>
      <c r="X11" s="16">
        <f aca="true" t="shared" si="2" ref="X11:AH11">X10*45%/100</f>
        <v>1.1740499999999998</v>
      </c>
      <c r="Y11" s="16">
        <f t="shared" si="2"/>
        <v>2.3535</v>
      </c>
      <c r="Z11" s="16">
        <f t="shared" si="2"/>
        <v>2.63205</v>
      </c>
      <c r="AA11" s="16">
        <f t="shared" si="2"/>
        <v>1.4773500000000002</v>
      </c>
      <c r="AB11" s="16">
        <f t="shared" si="2"/>
        <v>2.232</v>
      </c>
      <c r="AC11" s="16">
        <f t="shared" si="2"/>
        <v>1.85535</v>
      </c>
      <c r="AD11" s="16">
        <f t="shared" si="2"/>
        <v>2.0826000000000002</v>
      </c>
      <c r="AE11" s="16">
        <f t="shared" si="2"/>
        <v>2.2536</v>
      </c>
      <c r="AF11" s="16">
        <f t="shared" si="2"/>
        <v>2.35395</v>
      </c>
      <c r="AG11" s="16">
        <f t="shared" si="2"/>
        <v>3.8439000000000005</v>
      </c>
      <c r="AH11" s="16">
        <f t="shared" si="2"/>
        <v>2.6892</v>
      </c>
    </row>
    <row r="12" spans="1:34" s="13" customFormat="1" ht="18.75" customHeight="1">
      <c r="A12" s="60"/>
      <c r="B12" s="25" t="s">
        <v>13</v>
      </c>
      <c r="C12" s="17">
        <f>1007.68*C11</f>
        <v>2669.495472</v>
      </c>
      <c r="D12" s="17">
        <f aca="true" t="shared" si="3" ref="D12:M12">1007.68*D11</f>
        <v>3359.6555039999994</v>
      </c>
      <c r="E12" s="17">
        <f t="shared" si="3"/>
        <v>3082.5938879999994</v>
      </c>
      <c r="F12" s="17">
        <f t="shared" si="3"/>
        <v>1494.5909760000002</v>
      </c>
      <c r="G12" s="17">
        <f t="shared" si="3"/>
        <v>2403.770256</v>
      </c>
      <c r="H12" s="17">
        <f t="shared" si="3"/>
        <v>4831.57368</v>
      </c>
      <c r="I12" s="17">
        <f t="shared" si="3"/>
        <v>1769.3853119999999</v>
      </c>
      <c r="J12" s="17">
        <f t="shared" si="3"/>
        <v>2495.368368</v>
      </c>
      <c r="K12" s="17">
        <f t="shared" si="3"/>
        <v>4441.148064</v>
      </c>
      <c r="L12" s="17">
        <f t="shared" si="3"/>
        <v>3306.147696</v>
      </c>
      <c r="M12" s="17">
        <f t="shared" si="3"/>
        <v>2145.753792</v>
      </c>
      <c r="N12" s="17">
        <f aca="true" t="shared" si="4" ref="N12:W12">1007.68*N11</f>
        <v>2616.894576</v>
      </c>
      <c r="O12" s="17">
        <f t="shared" si="4"/>
        <v>2705.7719520000005</v>
      </c>
      <c r="P12" s="17">
        <f t="shared" si="4"/>
        <v>2597.849424</v>
      </c>
      <c r="Q12" s="17">
        <f t="shared" si="4"/>
        <v>1931.269104</v>
      </c>
      <c r="R12" s="17">
        <f t="shared" si="4"/>
        <v>1917.665424</v>
      </c>
      <c r="S12" s="17">
        <f t="shared" si="4"/>
        <v>3386.4094079999995</v>
      </c>
      <c r="T12" s="17">
        <f t="shared" si="4"/>
        <v>1509.1015680000003</v>
      </c>
      <c r="U12" s="17">
        <f t="shared" si="4"/>
        <v>1911.3170400000001</v>
      </c>
      <c r="V12" s="17">
        <f t="shared" si="4"/>
        <v>1871.866368</v>
      </c>
      <c r="W12" s="17">
        <f t="shared" si="4"/>
        <v>1906.7824799999999</v>
      </c>
      <c r="X12" s="17">
        <f aca="true" t="shared" si="5" ref="X12:AH12">1007.68*X11</f>
        <v>1183.0667039999998</v>
      </c>
      <c r="Y12" s="17">
        <f t="shared" si="5"/>
        <v>2371.5748799999997</v>
      </c>
      <c r="Z12" s="17">
        <f t="shared" si="5"/>
        <v>2652.2641439999998</v>
      </c>
      <c r="AA12" s="17">
        <f t="shared" si="5"/>
        <v>1488.696048</v>
      </c>
      <c r="AB12" s="17">
        <f t="shared" si="5"/>
        <v>2249.14176</v>
      </c>
      <c r="AC12" s="17">
        <f t="shared" si="5"/>
        <v>1869.599088</v>
      </c>
      <c r="AD12" s="17">
        <f t="shared" si="5"/>
        <v>2098.594368</v>
      </c>
      <c r="AE12" s="17">
        <f t="shared" si="5"/>
        <v>2270.907648</v>
      </c>
      <c r="AF12" s="17">
        <f t="shared" si="5"/>
        <v>2372.0283360000003</v>
      </c>
      <c r="AG12" s="17">
        <f t="shared" si="5"/>
        <v>3873.4211520000003</v>
      </c>
      <c r="AH12" s="17">
        <f t="shared" si="5"/>
        <v>2709.853056</v>
      </c>
    </row>
    <row r="13" spans="1:34" s="6" customFormat="1" ht="18.75" customHeight="1">
      <c r="A13" s="60"/>
      <c r="B13" s="25" t="s">
        <v>2</v>
      </c>
      <c r="C13" s="4">
        <f>C12/C9/12</f>
        <v>0.37788</v>
      </c>
      <c r="D13" s="4">
        <f aca="true" t="shared" si="6" ref="D13:M13">D12/D9/12</f>
        <v>0.37787999999999994</v>
      </c>
      <c r="E13" s="4">
        <f t="shared" si="6"/>
        <v>0.37787999999999994</v>
      </c>
      <c r="F13" s="4">
        <f t="shared" si="6"/>
        <v>0.37788</v>
      </c>
      <c r="G13" s="4">
        <f t="shared" si="6"/>
        <v>0.37787999999999994</v>
      </c>
      <c r="H13" s="4">
        <f t="shared" si="6"/>
        <v>0.37788000000000005</v>
      </c>
      <c r="I13" s="4">
        <f t="shared" si="6"/>
        <v>0.37788</v>
      </c>
      <c r="J13" s="4">
        <f t="shared" si="6"/>
        <v>0.37788</v>
      </c>
      <c r="K13" s="4">
        <f t="shared" si="6"/>
        <v>0.37788</v>
      </c>
      <c r="L13" s="4">
        <f t="shared" si="6"/>
        <v>0.37788</v>
      </c>
      <c r="M13" s="4">
        <f t="shared" si="6"/>
        <v>0.37788</v>
      </c>
      <c r="N13" s="4">
        <f aca="true" t="shared" si="7" ref="N13:W13">N12/N9/12</f>
        <v>0.37788</v>
      </c>
      <c r="O13" s="4">
        <f t="shared" si="7"/>
        <v>0.37788000000000005</v>
      </c>
      <c r="P13" s="4">
        <f t="shared" si="7"/>
        <v>0.37788</v>
      </c>
      <c r="Q13" s="4">
        <f t="shared" si="7"/>
        <v>0.37788</v>
      </c>
      <c r="R13" s="4">
        <f t="shared" si="7"/>
        <v>0.37788</v>
      </c>
      <c r="S13" s="4">
        <f t="shared" si="7"/>
        <v>0.37788</v>
      </c>
      <c r="T13" s="4">
        <f t="shared" si="7"/>
        <v>0.37788000000000005</v>
      </c>
      <c r="U13" s="4">
        <f t="shared" si="7"/>
        <v>0.37788</v>
      </c>
      <c r="V13" s="4">
        <f t="shared" si="7"/>
        <v>0.37788</v>
      </c>
      <c r="W13" s="4">
        <f t="shared" si="7"/>
        <v>0.37788</v>
      </c>
      <c r="X13" s="4">
        <f aca="true" t="shared" si="8" ref="X13:AH13">X12/X9/12</f>
        <v>0.37788</v>
      </c>
      <c r="Y13" s="4">
        <f t="shared" si="8"/>
        <v>0.37787999999999994</v>
      </c>
      <c r="Z13" s="4">
        <f t="shared" si="8"/>
        <v>0.37788</v>
      </c>
      <c r="AA13" s="4">
        <f t="shared" si="8"/>
        <v>0.37788</v>
      </c>
      <c r="AB13" s="4">
        <f t="shared" si="8"/>
        <v>0.37788</v>
      </c>
      <c r="AC13" s="4">
        <f t="shared" si="8"/>
        <v>0.37788</v>
      </c>
      <c r="AD13" s="4">
        <f t="shared" si="8"/>
        <v>0.37788</v>
      </c>
      <c r="AE13" s="4">
        <f t="shared" si="8"/>
        <v>0.37788</v>
      </c>
      <c r="AF13" s="4">
        <f t="shared" si="8"/>
        <v>0.37788000000000005</v>
      </c>
      <c r="AG13" s="4">
        <f t="shared" si="8"/>
        <v>0.37788</v>
      </c>
      <c r="AH13" s="4">
        <f t="shared" si="8"/>
        <v>0.37788</v>
      </c>
    </row>
    <row r="14" spans="1:34" s="6" customFormat="1" ht="18.75" customHeight="1" thickBot="1">
      <c r="A14" s="61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  <c r="AA14" s="18" t="s">
        <v>14</v>
      </c>
      <c r="AB14" s="18" t="s">
        <v>14</v>
      </c>
      <c r="AC14" s="18" t="s">
        <v>14</v>
      </c>
      <c r="AD14" s="18" t="s">
        <v>14</v>
      </c>
      <c r="AE14" s="18" t="s">
        <v>14</v>
      </c>
      <c r="AF14" s="18" t="s">
        <v>14</v>
      </c>
      <c r="AG14" s="18" t="s">
        <v>14</v>
      </c>
      <c r="AH14" s="18" t="s">
        <v>14</v>
      </c>
    </row>
    <row r="15" spans="1:34" s="6" customFormat="1" ht="18.75" customHeight="1" thickTop="1">
      <c r="A15" s="60" t="s">
        <v>16</v>
      </c>
      <c r="B15" s="31" t="s">
        <v>4</v>
      </c>
      <c r="C15" s="32">
        <f>C10*10%/10</f>
        <v>5.8870000000000005</v>
      </c>
      <c r="D15" s="32">
        <f>D10*10%/10</f>
        <v>7.409000000000001</v>
      </c>
      <c r="E15" s="32">
        <f>E10*10%/10</f>
        <v>6.798</v>
      </c>
      <c r="F15" s="32">
        <f>F10*8%/10</f>
        <v>2.6368</v>
      </c>
      <c r="G15" s="32">
        <f aca="true" t="shared" si="9" ref="G15:L15">G10*10%/10</f>
        <v>5.301</v>
      </c>
      <c r="H15" s="32">
        <f t="shared" si="9"/>
        <v>10.655000000000001</v>
      </c>
      <c r="I15" s="32">
        <f t="shared" si="9"/>
        <v>3.902</v>
      </c>
      <c r="J15" s="32">
        <f t="shared" si="9"/>
        <v>5.503</v>
      </c>
      <c r="K15" s="32">
        <f t="shared" si="9"/>
        <v>9.794</v>
      </c>
      <c r="L15" s="32">
        <f t="shared" si="9"/>
        <v>7.291000000000001</v>
      </c>
      <c r="M15" s="32">
        <f>M10*8%/10</f>
        <v>3.7856</v>
      </c>
      <c r="N15" s="32">
        <f aca="true" t="shared" si="10" ref="N15:T15">N10*10%/10</f>
        <v>5.771000000000001</v>
      </c>
      <c r="O15" s="32">
        <f t="shared" si="10"/>
        <v>5.9670000000000005</v>
      </c>
      <c r="P15" s="32">
        <f t="shared" si="10"/>
        <v>5.729</v>
      </c>
      <c r="Q15" s="32">
        <f t="shared" si="10"/>
        <v>4.259</v>
      </c>
      <c r="R15" s="32">
        <f t="shared" si="10"/>
        <v>4.229</v>
      </c>
      <c r="S15" s="32">
        <f t="shared" si="10"/>
        <v>7.467999999999999</v>
      </c>
      <c r="T15" s="32">
        <f t="shared" si="10"/>
        <v>3.3280000000000003</v>
      </c>
      <c r="U15" s="32">
        <f aca="true" t="shared" si="11" ref="U15:AA15">U10*10%/10</f>
        <v>4.215000000000001</v>
      </c>
      <c r="V15" s="32">
        <f t="shared" si="11"/>
        <v>4.128</v>
      </c>
      <c r="W15" s="32">
        <f t="shared" si="11"/>
        <v>4.205</v>
      </c>
      <c r="X15" s="32">
        <f t="shared" si="11"/>
        <v>2.609</v>
      </c>
      <c r="Y15" s="32">
        <f t="shared" si="11"/>
        <v>5.23</v>
      </c>
      <c r="Z15" s="32">
        <f t="shared" si="11"/>
        <v>5.849</v>
      </c>
      <c r="AA15" s="32">
        <f t="shared" si="11"/>
        <v>3.2830000000000004</v>
      </c>
      <c r="AB15" s="32">
        <f>AB10*13%/10</f>
        <v>6.448</v>
      </c>
      <c r="AC15" s="32">
        <f aca="true" t="shared" si="12" ref="AC15:AH15">AC10*10%/10</f>
        <v>4.123</v>
      </c>
      <c r="AD15" s="32">
        <f t="shared" si="12"/>
        <v>4.628</v>
      </c>
      <c r="AE15" s="32">
        <f t="shared" si="12"/>
        <v>5.008000000000001</v>
      </c>
      <c r="AF15" s="32">
        <f t="shared" si="12"/>
        <v>5.231</v>
      </c>
      <c r="AG15" s="32">
        <f t="shared" si="12"/>
        <v>8.542000000000002</v>
      </c>
      <c r="AH15" s="32">
        <f t="shared" si="12"/>
        <v>5.976000000000001</v>
      </c>
    </row>
    <row r="16" spans="1:34" s="6" customFormat="1" ht="18.75" customHeight="1">
      <c r="A16" s="60"/>
      <c r="B16" s="25" t="s">
        <v>13</v>
      </c>
      <c r="C16" s="4">
        <f>2281.73*C15</f>
        <v>13432.544510000002</v>
      </c>
      <c r="D16" s="4">
        <f aca="true" t="shared" si="13" ref="D16:M16">2281.73*D15</f>
        <v>16905.337570000003</v>
      </c>
      <c r="E16" s="4">
        <f t="shared" si="13"/>
        <v>15511.20054</v>
      </c>
      <c r="F16" s="4">
        <f t="shared" si="13"/>
        <v>6016.465664</v>
      </c>
      <c r="G16" s="4">
        <f t="shared" si="13"/>
        <v>12095.45073</v>
      </c>
      <c r="H16" s="4">
        <f t="shared" si="13"/>
        <v>24311.833150000002</v>
      </c>
      <c r="I16" s="4">
        <f t="shared" si="13"/>
        <v>8903.31046</v>
      </c>
      <c r="J16" s="4">
        <f t="shared" si="13"/>
        <v>12556.360190000001</v>
      </c>
      <c r="K16" s="4">
        <f t="shared" si="13"/>
        <v>22347.26362</v>
      </c>
      <c r="L16" s="4">
        <f t="shared" si="13"/>
        <v>16636.093430000004</v>
      </c>
      <c r="M16" s="4">
        <f t="shared" si="13"/>
        <v>8637.717088</v>
      </c>
      <c r="N16" s="4">
        <f aca="true" t="shared" si="14" ref="N16:W16">2281.73*N15</f>
        <v>13167.863830000002</v>
      </c>
      <c r="O16" s="4">
        <f t="shared" si="14"/>
        <v>13615.082910000001</v>
      </c>
      <c r="P16" s="4">
        <f t="shared" si="14"/>
        <v>13072.03117</v>
      </c>
      <c r="Q16" s="4">
        <f t="shared" si="14"/>
        <v>9717.88807</v>
      </c>
      <c r="R16" s="4">
        <f t="shared" si="14"/>
        <v>9649.43617</v>
      </c>
      <c r="S16" s="4">
        <f t="shared" si="14"/>
        <v>17039.959639999997</v>
      </c>
      <c r="T16" s="4">
        <f t="shared" si="14"/>
        <v>7593.5974400000005</v>
      </c>
      <c r="U16" s="4">
        <f t="shared" si="14"/>
        <v>9617.491950000001</v>
      </c>
      <c r="V16" s="4">
        <f t="shared" si="14"/>
        <v>9418.98144</v>
      </c>
      <c r="W16" s="4">
        <f t="shared" si="14"/>
        <v>9594.67465</v>
      </c>
      <c r="X16" s="4">
        <f aca="true" t="shared" si="15" ref="X16:AH16">2281.73*X15</f>
        <v>5953.03357</v>
      </c>
      <c r="Y16" s="4">
        <f t="shared" si="15"/>
        <v>11933.447900000001</v>
      </c>
      <c r="Z16" s="4">
        <f t="shared" si="15"/>
        <v>13345.83877</v>
      </c>
      <c r="AA16" s="4">
        <f t="shared" si="15"/>
        <v>7490.919590000001</v>
      </c>
      <c r="AB16" s="4">
        <f t="shared" si="15"/>
        <v>14712.59504</v>
      </c>
      <c r="AC16" s="4">
        <f t="shared" si="15"/>
        <v>9407.57279</v>
      </c>
      <c r="AD16" s="4">
        <f t="shared" si="15"/>
        <v>10559.846440000001</v>
      </c>
      <c r="AE16" s="4">
        <f t="shared" si="15"/>
        <v>11426.903840000003</v>
      </c>
      <c r="AF16" s="4">
        <f t="shared" si="15"/>
        <v>11935.72963</v>
      </c>
      <c r="AG16" s="4">
        <f t="shared" si="15"/>
        <v>19490.537660000005</v>
      </c>
      <c r="AH16" s="4">
        <f t="shared" si="15"/>
        <v>13635.618480000003</v>
      </c>
    </row>
    <row r="17" spans="1:34" s="6" customFormat="1" ht="18.75" customHeight="1">
      <c r="A17" s="60"/>
      <c r="B17" s="25" t="s">
        <v>2</v>
      </c>
      <c r="C17" s="4">
        <f>C16/C9/12</f>
        <v>1.9014416666666667</v>
      </c>
      <c r="D17" s="4">
        <f aca="true" t="shared" si="16" ref="D17:M17">D16/D9/12</f>
        <v>1.9014416666666671</v>
      </c>
      <c r="E17" s="4">
        <f t="shared" si="16"/>
        <v>1.901441666666667</v>
      </c>
      <c r="F17" s="4">
        <f t="shared" si="16"/>
        <v>1.5211533333333334</v>
      </c>
      <c r="G17" s="4">
        <f t="shared" si="16"/>
        <v>1.9014416666666667</v>
      </c>
      <c r="H17" s="4">
        <f t="shared" si="16"/>
        <v>1.901441666666667</v>
      </c>
      <c r="I17" s="4">
        <f t="shared" si="16"/>
        <v>1.901441666666667</v>
      </c>
      <c r="J17" s="4">
        <f t="shared" si="16"/>
        <v>1.901441666666667</v>
      </c>
      <c r="K17" s="4">
        <f t="shared" si="16"/>
        <v>1.901441666666667</v>
      </c>
      <c r="L17" s="4">
        <f t="shared" si="16"/>
        <v>1.9014416666666671</v>
      </c>
      <c r="M17" s="4">
        <f t="shared" si="16"/>
        <v>1.5211533333333334</v>
      </c>
      <c r="N17" s="4">
        <f aca="true" t="shared" si="17" ref="N17:W17">N16/N9/12</f>
        <v>1.901441666666667</v>
      </c>
      <c r="O17" s="4">
        <f t="shared" si="17"/>
        <v>1.9014416666666667</v>
      </c>
      <c r="P17" s="4">
        <f t="shared" si="17"/>
        <v>1.901441666666667</v>
      </c>
      <c r="Q17" s="4">
        <f t="shared" si="17"/>
        <v>1.901441666666667</v>
      </c>
      <c r="R17" s="4">
        <f t="shared" si="17"/>
        <v>1.901441666666667</v>
      </c>
      <c r="S17" s="4">
        <f t="shared" si="17"/>
        <v>1.9014416666666667</v>
      </c>
      <c r="T17" s="4">
        <f t="shared" si="17"/>
        <v>1.9014416666666667</v>
      </c>
      <c r="U17" s="4">
        <f t="shared" si="17"/>
        <v>1.901441666666667</v>
      </c>
      <c r="V17" s="4">
        <f t="shared" si="17"/>
        <v>1.9014416666666667</v>
      </c>
      <c r="W17" s="4">
        <f t="shared" si="17"/>
        <v>1.901441666666667</v>
      </c>
      <c r="X17" s="4">
        <f aca="true" t="shared" si="18" ref="X17:AH17">X16/X9/12</f>
        <v>1.9014416666666667</v>
      </c>
      <c r="Y17" s="4">
        <f t="shared" si="18"/>
        <v>1.901441666666667</v>
      </c>
      <c r="Z17" s="4">
        <f t="shared" si="18"/>
        <v>1.901441666666667</v>
      </c>
      <c r="AA17" s="4">
        <f t="shared" si="18"/>
        <v>1.901441666666667</v>
      </c>
      <c r="AB17" s="4">
        <f t="shared" si="18"/>
        <v>2.471874166666667</v>
      </c>
      <c r="AC17" s="4">
        <f t="shared" si="18"/>
        <v>1.9014416666666667</v>
      </c>
      <c r="AD17" s="4">
        <f t="shared" si="18"/>
        <v>1.901441666666667</v>
      </c>
      <c r="AE17" s="4">
        <f t="shared" si="18"/>
        <v>1.9014416666666671</v>
      </c>
      <c r="AF17" s="4">
        <f t="shared" si="18"/>
        <v>1.9014416666666667</v>
      </c>
      <c r="AG17" s="4">
        <f t="shared" si="18"/>
        <v>1.9014416666666671</v>
      </c>
      <c r="AH17" s="4">
        <f t="shared" si="18"/>
        <v>1.901441666666667</v>
      </c>
    </row>
    <row r="18" spans="1:34" s="6" customFormat="1" ht="18.75" customHeight="1" thickBot="1">
      <c r="A18" s="61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  <c r="AA18" s="33" t="s">
        <v>14</v>
      </c>
      <c r="AB18" s="33" t="s">
        <v>14</v>
      </c>
      <c r="AC18" s="33" t="s">
        <v>14</v>
      </c>
      <c r="AD18" s="33" t="s">
        <v>14</v>
      </c>
      <c r="AE18" s="33" t="s">
        <v>14</v>
      </c>
      <c r="AF18" s="33" t="s">
        <v>14</v>
      </c>
      <c r="AG18" s="33" t="s">
        <v>14</v>
      </c>
      <c r="AH18" s="33" t="s">
        <v>14</v>
      </c>
    </row>
    <row r="19" spans="1:34" s="37" customFormat="1" ht="18.75" customHeight="1" thickTop="1">
      <c r="A19" s="62" t="s">
        <v>17</v>
      </c>
      <c r="B19" s="27" t="s">
        <v>11</v>
      </c>
      <c r="C19" s="55" t="s">
        <v>78</v>
      </c>
      <c r="D19" s="55" t="s">
        <v>79</v>
      </c>
      <c r="E19" s="55" t="s">
        <v>80</v>
      </c>
      <c r="F19" s="55" t="s">
        <v>81</v>
      </c>
      <c r="G19" s="55">
        <v>660</v>
      </c>
      <c r="H19" s="55" t="s">
        <v>82</v>
      </c>
      <c r="I19" s="55" t="s">
        <v>83</v>
      </c>
      <c r="J19" s="55" t="s">
        <v>84</v>
      </c>
      <c r="K19" s="55">
        <v>546</v>
      </c>
      <c r="L19" s="55" t="s">
        <v>85</v>
      </c>
      <c r="M19" s="55" t="s">
        <v>86</v>
      </c>
      <c r="N19" s="55" t="s">
        <v>87</v>
      </c>
      <c r="O19" s="55" t="s">
        <v>88</v>
      </c>
      <c r="P19" s="55">
        <v>457</v>
      </c>
      <c r="Q19" s="55">
        <v>323</v>
      </c>
      <c r="R19" s="55" t="s">
        <v>89</v>
      </c>
      <c r="S19" s="55">
        <v>632</v>
      </c>
      <c r="T19" s="55" t="s">
        <v>90</v>
      </c>
      <c r="U19" s="55" t="s">
        <v>91</v>
      </c>
      <c r="V19" s="55" t="s">
        <v>92</v>
      </c>
      <c r="W19" s="55" t="s">
        <v>93</v>
      </c>
      <c r="X19" s="55" t="s">
        <v>94</v>
      </c>
      <c r="Y19" s="55" t="s">
        <v>95</v>
      </c>
      <c r="Z19" s="55" t="s">
        <v>96</v>
      </c>
      <c r="AA19" s="55" t="s">
        <v>97</v>
      </c>
      <c r="AB19" s="36">
        <v>384.4</v>
      </c>
      <c r="AC19" s="55" t="s">
        <v>98</v>
      </c>
      <c r="AD19" s="55" t="s">
        <v>99</v>
      </c>
      <c r="AE19" s="55" t="s">
        <v>100</v>
      </c>
      <c r="AF19" s="36">
        <v>446</v>
      </c>
      <c r="AG19" s="55">
        <v>432</v>
      </c>
      <c r="AH19" s="55" t="s">
        <v>101</v>
      </c>
    </row>
    <row r="20" spans="1:34" s="6" customFormat="1" ht="18.75" customHeight="1">
      <c r="A20" s="60"/>
      <c r="B20" s="28" t="s">
        <v>4</v>
      </c>
      <c r="C20" s="19">
        <f>C19*0.1</f>
        <v>46.44</v>
      </c>
      <c r="D20" s="19">
        <f>D19*0.1</f>
        <v>59.870000000000005</v>
      </c>
      <c r="E20" s="19">
        <f>E19*0.13</f>
        <v>51.129000000000005</v>
      </c>
      <c r="F20" s="19">
        <f>F19*0.11</f>
        <v>30.128999999999998</v>
      </c>
      <c r="G20" s="19">
        <f>G19*0.08</f>
        <v>52.800000000000004</v>
      </c>
      <c r="H20" s="19">
        <f>H19*0.13</f>
        <v>94.13300000000001</v>
      </c>
      <c r="I20" s="19">
        <f>I19*0.09</f>
        <v>36.072</v>
      </c>
      <c r="J20" s="19">
        <f>J19*0.1</f>
        <v>48.02</v>
      </c>
      <c r="K20" s="19">
        <f>K19*0.14</f>
        <v>76.44000000000001</v>
      </c>
      <c r="L20" s="19">
        <f>L19*0.08</f>
        <v>61.456</v>
      </c>
      <c r="M20" s="19">
        <f>M19*0.14</f>
        <v>44.996</v>
      </c>
      <c r="N20" s="19">
        <f aca="true" t="shared" si="19" ref="N20:T20">N19*0.1</f>
        <v>53.129999999999995</v>
      </c>
      <c r="O20" s="19">
        <f t="shared" si="19"/>
        <v>55.379999999999995</v>
      </c>
      <c r="P20" s="19">
        <f t="shared" si="19"/>
        <v>45.7</v>
      </c>
      <c r="Q20" s="19">
        <f>Q19*0.11</f>
        <v>35.53</v>
      </c>
      <c r="R20" s="19">
        <f>R19*0.11</f>
        <v>35.233000000000004</v>
      </c>
      <c r="S20" s="19">
        <f t="shared" si="19"/>
        <v>63.2</v>
      </c>
      <c r="T20" s="19">
        <f t="shared" si="19"/>
        <v>32.010000000000005</v>
      </c>
      <c r="U20" s="19">
        <f>U19*0.1</f>
        <v>33.27</v>
      </c>
      <c r="V20" s="19">
        <f>V19*0.11</f>
        <v>33.715</v>
      </c>
      <c r="W20" s="19">
        <f>W19*0.11</f>
        <v>34.122</v>
      </c>
      <c r="X20" s="19">
        <f>X19*0.08</f>
        <v>17.48</v>
      </c>
      <c r="Y20" s="19">
        <f>Y19*0.1</f>
        <v>41.63</v>
      </c>
      <c r="Z20" s="19">
        <f>Z19*0.1</f>
        <v>46.43000000000001</v>
      </c>
      <c r="AA20" s="19">
        <f>AA19*0.1</f>
        <v>25.78</v>
      </c>
      <c r="AB20" s="19">
        <f>AB19*0.07</f>
        <v>26.908</v>
      </c>
      <c r="AC20" s="19">
        <f>AC19*0.1</f>
        <v>32.410000000000004</v>
      </c>
      <c r="AD20" s="19">
        <f>AD19*0.1</f>
        <v>38.260000000000005</v>
      </c>
      <c r="AE20" s="19">
        <f>AE19*0.1</f>
        <v>39.53</v>
      </c>
      <c r="AF20" s="19">
        <f>AF19*0.1</f>
        <v>44.6</v>
      </c>
      <c r="AG20" s="19">
        <f>AG19*0.15</f>
        <v>64.8</v>
      </c>
      <c r="AH20" s="19">
        <f>AH19*0.1</f>
        <v>54.98</v>
      </c>
    </row>
    <row r="21" spans="1:34" s="6" customFormat="1" ht="18.75" customHeight="1">
      <c r="A21" s="60"/>
      <c r="B21" s="25" t="s">
        <v>13</v>
      </c>
      <c r="C21" s="3">
        <f>445.14*C20</f>
        <v>20672.3016</v>
      </c>
      <c r="D21" s="3">
        <f aca="true" t="shared" si="20" ref="D21:M21">445.14*D20</f>
        <v>26650.5318</v>
      </c>
      <c r="E21" s="3">
        <f t="shared" si="20"/>
        <v>22759.56306</v>
      </c>
      <c r="F21" s="3">
        <f t="shared" si="20"/>
        <v>13411.623059999998</v>
      </c>
      <c r="G21" s="3">
        <f t="shared" si="20"/>
        <v>23503.392</v>
      </c>
      <c r="H21" s="3">
        <f t="shared" si="20"/>
        <v>41902.363620000004</v>
      </c>
      <c r="I21" s="3">
        <f t="shared" si="20"/>
        <v>16057.09008</v>
      </c>
      <c r="J21" s="3">
        <f t="shared" si="20"/>
        <v>21375.6228</v>
      </c>
      <c r="K21" s="3">
        <f t="shared" si="20"/>
        <v>34026.5016</v>
      </c>
      <c r="L21" s="3">
        <f t="shared" si="20"/>
        <v>27356.52384</v>
      </c>
      <c r="M21" s="3">
        <f t="shared" si="20"/>
        <v>20029.51944</v>
      </c>
      <c r="N21" s="3">
        <f aca="true" t="shared" si="21" ref="N21:W21">445.14*N20</f>
        <v>23650.2882</v>
      </c>
      <c r="O21" s="3">
        <f t="shared" si="21"/>
        <v>24651.853199999998</v>
      </c>
      <c r="P21" s="3">
        <f t="shared" si="21"/>
        <v>20342.898</v>
      </c>
      <c r="Q21" s="3">
        <f t="shared" si="21"/>
        <v>15815.824200000001</v>
      </c>
      <c r="R21" s="3">
        <f t="shared" si="21"/>
        <v>15683.61762</v>
      </c>
      <c r="S21" s="3">
        <f t="shared" si="21"/>
        <v>28132.848</v>
      </c>
      <c r="T21" s="3">
        <f t="shared" si="21"/>
        <v>14248.931400000001</v>
      </c>
      <c r="U21" s="3">
        <f t="shared" si="21"/>
        <v>14809.8078</v>
      </c>
      <c r="V21" s="3">
        <f t="shared" si="21"/>
        <v>15007.895100000002</v>
      </c>
      <c r="W21" s="3">
        <f t="shared" si="21"/>
        <v>15189.067079999999</v>
      </c>
      <c r="X21" s="3">
        <f aca="true" t="shared" si="22" ref="X21:AH21">445.14*X20</f>
        <v>7781.0472</v>
      </c>
      <c r="Y21" s="3">
        <f t="shared" si="22"/>
        <v>18531.178200000002</v>
      </c>
      <c r="Z21" s="3">
        <f t="shared" si="22"/>
        <v>20667.8502</v>
      </c>
      <c r="AA21" s="3">
        <f t="shared" si="22"/>
        <v>11475.7092</v>
      </c>
      <c r="AB21" s="3">
        <f t="shared" si="22"/>
        <v>11977.82712</v>
      </c>
      <c r="AC21" s="3">
        <f t="shared" si="22"/>
        <v>14426.987400000002</v>
      </c>
      <c r="AD21" s="3">
        <f t="shared" si="22"/>
        <v>17031.0564</v>
      </c>
      <c r="AE21" s="3">
        <f t="shared" si="22"/>
        <v>17596.3842</v>
      </c>
      <c r="AF21" s="3">
        <f t="shared" si="22"/>
        <v>19853.244</v>
      </c>
      <c r="AG21" s="3">
        <f t="shared" si="22"/>
        <v>28845.071999999996</v>
      </c>
      <c r="AH21" s="3">
        <f t="shared" si="22"/>
        <v>24473.797199999997</v>
      </c>
    </row>
    <row r="22" spans="1:34" s="6" customFormat="1" ht="18.75" customHeight="1">
      <c r="A22" s="60"/>
      <c r="B22" s="25" t="s">
        <v>2</v>
      </c>
      <c r="C22" s="4">
        <f>C21/C9/12</f>
        <v>2.9262643111941564</v>
      </c>
      <c r="D22" s="4">
        <f aca="true" t="shared" si="23" ref="D22:M22">D21/D9/12</f>
        <v>2.9975403563233907</v>
      </c>
      <c r="E22" s="4">
        <f t="shared" si="23"/>
        <v>2.789982722859665</v>
      </c>
      <c r="F22" s="4">
        <f t="shared" si="23"/>
        <v>3.3908836620145624</v>
      </c>
      <c r="G22" s="4">
        <f t="shared" si="23"/>
        <v>3.6948047538200335</v>
      </c>
      <c r="H22" s="4">
        <f t="shared" si="23"/>
        <v>3.277206602534022</v>
      </c>
      <c r="I22" s="4">
        <f t="shared" si="23"/>
        <v>3.4292435674013326</v>
      </c>
      <c r="J22" s="4">
        <f t="shared" si="23"/>
        <v>3.236965109940033</v>
      </c>
      <c r="K22" s="4">
        <f t="shared" si="23"/>
        <v>2.895182560751481</v>
      </c>
      <c r="L22" s="4">
        <f t="shared" si="23"/>
        <v>3.126745741324921</v>
      </c>
      <c r="M22" s="4">
        <f t="shared" si="23"/>
        <v>3.527317455621302</v>
      </c>
      <c r="N22" s="4">
        <f aca="true" t="shared" si="24" ref="N22:W22">N21/N9/12</f>
        <v>3.4151054409980937</v>
      </c>
      <c r="O22" s="4">
        <f t="shared" si="24"/>
        <v>3.442803921568627</v>
      </c>
      <c r="P22" s="4">
        <f t="shared" si="24"/>
        <v>2.9590530633618433</v>
      </c>
      <c r="Q22" s="4">
        <f t="shared" si="24"/>
        <v>3.0945887532284577</v>
      </c>
      <c r="R22" s="4">
        <f t="shared" si="24"/>
        <v>3.0904897966422324</v>
      </c>
      <c r="S22" s="4">
        <f t="shared" si="24"/>
        <v>3.1392662024638462</v>
      </c>
      <c r="T22" s="4">
        <f t="shared" si="24"/>
        <v>3.567941556490385</v>
      </c>
      <c r="U22" s="4">
        <f t="shared" si="24"/>
        <v>2.9279967971530247</v>
      </c>
      <c r="V22" s="4">
        <f t="shared" si="24"/>
        <v>3.029694585755814</v>
      </c>
      <c r="W22" s="4">
        <f t="shared" si="24"/>
        <v>3.0101203091557664</v>
      </c>
      <c r="X22" s="4">
        <f aca="true" t="shared" si="25" ref="X22:AH22">X21/X9/12</f>
        <v>2.485322345726332</v>
      </c>
      <c r="Y22" s="4">
        <f t="shared" si="25"/>
        <v>2.9527052581261954</v>
      </c>
      <c r="Z22" s="4">
        <f t="shared" si="25"/>
        <v>2.944641562660284</v>
      </c>
      <c r="AA22" s="4">
        <f t="shared" si="25"/>
        <v>2.912912275357904</v>
      </c>
      <c r="AB22" s="4">
        <f t="shared" si="25"/>
        <v>2.0124037500000003</v>
      </c>
      <c r="AC22" s="4">
        <f t="shared" si="25"/>
        <v>2.915956706281834</v>
      </c>
      <c r="AD22" s="4">
        <f t="shared" si="25"/>
        <v>3.0666696197061367</v>
      </c>
      <c r="AE22" s="4">
        <f t="shared" si="25"/>
        <v>2.9280458266773164</v>
      </c>
      <c r="AF22" s="4">
        <f t="shared" si="25"/>
        <v>3.162754731408908</v>
      </c>
      <c r="AG22" s="4">
        <f t="shared" si="25"/>
        <v>2.8140435495200182</v>
      </c>
      <c r="AH22" s="4">
        <f t="shared" si="25"/>
        <v>3.4127896586345376</v>
      </c>
    </row>
    <row r="23" spans="1:34" s="6" customFormat="1" ht="18.75" customHeight="1" thickBot="1">
      <c r="A23" s="61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21</v>
      </c>
      <c r="AC23" s="18" t="s">
        <v>21</v>
      </c>
      <c r="AD23" s="18" t="s">
        <v>21</v>
      </c>
      <c r="AE23" s="18" t="s">
        <v>21</v>
      </c>
      <c r="AF23" s="18" t="s">
        <v>21</v>
      </c>
      <c r="AG23" s="18" t="s">
        <v>21</v>
      </c>
      <c r="AH23" s="18" t="s">
        <v>21</v>
      </c>
    </row>
    <row r="24" spans="1:34" s="6" customFormat="1" ht="18.75" customHeight="1" thickTop="1">
      <c r="A24" s="62" t="s">
        <v>18</v>
      </c>
      <c r="B24" s="24" t="s">
        <v>4</v>
      </c>
      <c r="C24" s="34">
        <f>C10*0.25%</f>
        <v>1.4717500000000001</v>
      </c>
      <c r="D24" s="34">
        <f aca="true" t="shared" si="26" ref="D24:M24">D10*0.25%</f>
        <v>1.85225</v>
      </c>
      <c r="E24" s="34">
        <f t="shared" si="26"/>
        <v>1.6995</v>
      </c>
      <c r="F24" s="34">
        <f t="shared" si="26"/>
        <v>0.8240000000000001</v>
      </c>
      <c r="G24" s="34">
        <f t="shared" si="26"/>
        <v>1.32525</v>
      </c>
      <c r="H24" s="34">
        <f t="shared" si="26"/>
        <v>2.66375</v>
      </c>
      <c r="I24" s="34">
        <f t="shared" si="26"/>
        <v>0.9755</v>
      </c>
      <c r="J24" s="34">
        <f t="shared" si="26"/>
        <v>1.3757499999999998</v>
      </c>
      <c r="K24" s="34">
        <f t="shared" si="26"/>
        <v>2.4485</v>
      </c>
      <c r="L24" s="34">
        <f t="shared" si="26"/>
        <v>1.82275</v>
      </c>
      <c r="M24" s="34">
        <f t="shared" si="26"/>
        <v>1.183</v>
      </c>
      <c r="N24" s="34">
        <f aca="true" t="shared" si="27" ref="N24:W24">N10*0.25%</f>
        <v>1.44275</v>
      </c>
      <c r="O24" s="34">
        <f t="shared" si="27"/>
        <v>1.4917500000000001</v>
      </c>
      <c r="P24" s="34">
        <f t="shared" si="27"/>
        <v>1.43225</v>
      </c>
      <c r="Q24" s="34">
        <f t="shared" si="27"/>
        <v>1.0647499999999999</v>
      </c>
      <c r="R24" s="34">
        <f t="shared" si="27"/>
        <v>1.05725</v>
      </c>
      <c r="S24" s="34">
        <f t="shared" si="27"/>
        <v>1.867</v>
      </c>
      <c r="T24" s="34">
        <f t="shared" si="27"/>
        <v>0.8320000000000001</v>
      </c>
      <c r="U24" s="34">
        <f t="shared" si="27"/>
        <v>1.05375</v>
      </c>
      <c r="V24" s="34">
        <f t="shared" si="27"/>
        <v>1.032</v>
      </c>
      <c r="W24" s="34">
        <f t="shared" si="27"/>
        <v>1.05125</v>
      </c>
      <c r="X24" s="34">
        <f aca="true" t="shared" si="28" ref="X24:AH24">X10*0.25%</f>
        <v>0.65225</v>
      </c>
      <c r="Y24" s="34">
        <f t="shared" si="28"/>
        <v>1.3075</v>
      </c>
      <c r="Z24" s="34">
        <f t="shared" si="28"/>
        <v>1.46225</v>
      </c>
      <c r="AA24" s="34">
        <f t="shared" si="28"/>
        <v>0.8207500000000001</v>
      </c>
      <c r="AB24" s="34">
        <f t="shared" si="28"/>
        <v>1.24</v>
      </c>
      <c r="AC24" s="34">
        <f t="shared" si="28"/>
        <v>1.03075</v>
      </c>
      <c r="AD24" s="34">
        <f t="shared" si="28"/>
        <v>1.157</v>
      </c>
      <c r="AE24" s="34">
        <f t="shared" si="28"/>
        <v>1.252</v>
      </c>
      <c r="AF24" s="34">
        <f t="shared" si="28"/>
        <v>1.3077500000000002</v>
      </c>
      <c r="AG24" s="34">
        <f t="shared" si="28"/>
        <v>2.1355</v>
      </c>
      <c r="AH24" s="34">
        <f t="shared" si="28"/>
        <v>1.494</v>
      </c>
    </row>
    <row r="25" spans="1:34" s="6" customFormat="1" ht="18.75" customHeight="1">
      <c r="A25" s="60"/>
      <c r="B25" s="25" t="s">
        <v>13</v>
      </c>
      <c r="C25" s="19">
        <f>71.18*C24</f>
        <v>104.75916500000002</v>
      </c>
      <c r="D25" s="19">
        <f aca="true" t="shared" si="29" ref="D25:M25">71.18*D24</f>
        <v>131.843155</v>
      </c>
      <c r="E25" s="19">
        <f t="shared" si="29"/>
        <v>120.97041000000002</v>
      </c>
      <c r="F25" s="19">
        <f t="shared" si="29"/>
        <v>58.65232000000001</v>
      </c>
      <c r="G25" s="19">
        <f t="shared" si="29"/>
        <v>94.33129500000001</v>
      </c>
      <c r="H25" s="19">
        <f t="shared" si="29"/>
        <v>189.605725</v>
      </c>
      <c r="I25" s="19">
        <f t="shared" si="29"/>
        <v>69.43609000000001</v>
      </c>
      <c r="J25" s="19">
        <f t="shared" si="29"/>
        <v>97.925885</v>
      </c>
      <c r="K25" s="19">
        <f t="shared" si="29"/>
        <v>174.28423000000004</v>
      </c>
      <c r="L25" s="19">
        <f t="shared" si="29"/>
        <v>129.743345</v>
      </c>
      <c r="M25" s="19">
        <f t="shared" si="29"/>
        <v>84.20594000000001</v>
      </c>
      <c r="N25" s="19">
        <f aca="true" t="shared" si="30" ref="N25:W25">71.18*N24</f>
        <v>102.694945</v>
      </c>
      <c r="O25" s="19">
        <f t="shared" si="30"/>
        <v>106.18276500000002</v>
      </c>
      <c r="P25" s="19">
        <f t="shared" si="30"/>
        <v>101.94755500000001</v>
      </c>
      <c r="Q25" s="19">
        <f t="shared" si="30"/>
        <v>75.788905</v>
      </c>
      <c r="R25" s="19">
        <f t="shared" si="30"/>
        <v>75.25505500000001</v>
      </c>
      <c r="S25" s="19">
        <f t="shared" si="30"/>
        <v>132.89306000000002</v>
      </c>
      <c r="T25" s="19">
        <f t="shared" si="30"/>
        <v>59.22176000000001</v>
      </c>
      <c r="U25" s="19">
        <f t="shared" si="30"/>
        <v>75.005925</v>
      </c>
      <c r="V25" s="19">
        <f t="shared" si="30"/>
        <v>73.45776000000001</v>
      </c>
      <c r="W25" s="19">
        <f t="shared" si="30"/>
        <v>74.82797500000001</v>
      </c>
      <c r="X25" s="19">
        <f aca="true" t="shared" si="31" ref="X25:AH25">71.18*X24</f>
        <v>46.427155000000006</v>
      </c>
      <c r="Y25" s="19">
        <f t="shared" si="31"/>
        <v>93.06785000000002</v>
      </c>
      <c r="Z25" s="19">
        <f t="shared" si="31"/>
        <v>104.08295500000001</v>
      </c>
      <c r="AA25" s="19">
        <f t="shared" si="31"/>
        <v>58.42098500000001</v>
      </c>
      <c r="AB25" s="19">
        <f t="shared" si="31"/>
        <v>88.26320000000001</v>
      </c>
      <c r="AC25" s="19">
        <f t="shared" si="31"/>
        <v>73.36878500000002</v>
      </c>
      <c r="AD25" s="19">
        <f t="shared" si="31"/>
        <v>82.35526000000002</v>
      </c>
      <c r="AE25" s="19">
        <f t="shared" si="31"/>
        <v>89.11736</v>
      </c>
      <c r="AF25" s="19">
        <f t="shared" si="31"/>
        <v>93.08564500000003</v>
      </c>
      <c r="AG25" s="19">
        <f t="shared" si="31"/>
        <v>152.00489000000002</v>
      </c>
      <c r="AH25" s="19">
        <f t="shared" si="31"/>
        <v>106.34292</v>
      </c>
    </row>
    <row r="26" spans="1:34" s="6" customFormat="1" ht="18.75" customHeight="1">
      <c r="A26" s="60"/>
      <c r="B26" s="25" t="s">
        <v>2</v>
      </c>
      <c r="C26" s="19">
        <f>C25/C9/12</f>
        <v>0.01482916666666667</v>
      </c>
      <c r="D26" s="19">
        <f aca="true" t="shared" si="32" ref="D26:M26">D25/D9/12</f>
        <v>0.014829166666666666</v>
      </c>
      <c r="E26" s="19">
        <f t="shared" si="32"/>
        <v>0.01482916666666667</v>
      </c>
      <c r="F26" s="19">
        <f t="shared" si="32"/>
        <v>0.01482916666666667</v>
      </c>
      <c r="G26" s="19">
        <f t="shared" si="32"/>
        <v>0.01482916666666667</v>
      </c>
      <c r="H26" s="19">
        <f t="shared" si="32"/>
        <v>0.014829166666666666</v>
      </c>
      <c r="I26" s="19">
        <f t="shared" si="32"/>
        <v>0.01482916666666667</v>
      </c>
      <c r="J26" s="19">
        <f t="shared" si="32"/>
        <v>0.014829166666666666</v>
      </c>
      <c r="K26" s="19">
        <f t="shared" si="32"/>
        <v>0.014829166666666671</v>
      </c>
      <c r="L26" s="19">
        <f t="shared" si="32"/>
        <v>0.014829166666666666</v>
      </c>
      <c r="M26" s="19">
        <f t="shared" si="32"/>
        <v>0.01482916666666667</v>
      </c>
      <c r="N26" s="19">
        <f aca="true" t="shared" si="33" ref="N26:W26">N25/N9/12</f>
        <v>0.014829166666666666</v>
      </c>
      <c r="O26" s="19">
        <f t="shared" si="33"/>
        <v>0.01482916666666667</v>
      </c>
      <c r="P26" s="19">
        <f t="shared" si="33"/>
        <v>0.01482916666666667</v>
      </c>
      <c r="Q26" s="19">
        <f t="shared" si="33"/>
        <v>0.014829166666666666</v>
      </c>
      <c r="R26" s="19">
        <f t="shared" si="33"/>
        <v>0.014829166666666671</v>
      </c>
      <c r="S26" s="19">
        <f t="shared" si="33"/>
        <v>0.01482916666666667</v>
      </c>
      <c r="T26" s="19">
        <f t="shared" si="33"/>
        <v>0.01482916666666667</v>
      </c>
      <c r="U26" s="19">
        <f t="shared" si="33"/>
        <v>0.01482916666666667</v>
      </c>
      <c r="V26" s="19">
        <f t="shared" si="33"/>
        <v>0.01482916666666667</v>
      </c>
      <c r="W26" s="19">
        <f t="shared" si="33"/>
        <v>0.01482916666666667</v>
      </c>
      <c r="X26" s="19">
        <f aca="true" t="shared" si="34" ref="X26:AH26">X25/X9/12</f>
        <v>0.014829166666666671</v>
      </c>
      <c r="Y26" s="19">
        <f t="shared" si="34"/>
        <v>0.014829166666666671</v>
      </c>
      <c r="Z26" s="19">
        <f t="shared" si="34"/>
        <v>0.01482916666666667</v>
      </c>
      <c r="AA26" s="19">
        <f t="shared" si="34"/>
        <v>0.01482916666666667</v>
      </c>
      <c r="AB26" s="19">
        <f t="shared" si="34"/>
        <v>0.01482916666666667</v>
      </c>
      <c r="AC26" s="19">
        <f t="shared" si="34"/>
        <v>0.01482916666666667</v>
      </c>
      <c r="AD26" s="19">
        <f t="shared" si="34"/>
        <v>0.01482916666666667</v>
      </c>
      <c r="AE26" s="19">
        <f t="shared" si="34"/>
        <v>0.014829166666666666</v>
      </c>
      <c r="AF26" s="19">
        <f t="shared" si="34"/>
        <v>0.014829166666666671</v>
      </c>
      <c r="AG26" s="19">
        <f t="shared" si="34"/>
        <v>0.014829166666666666</v>
      </c>
      <c r="AH26" s="19">
        <f t="shared" si="34"/>
        <v>0.014829166666666666</v>
      </c>
    </row>
    <row r="27" spans="1:34" s="6" customFormat="1" ht="18.75" customHeight="1" thickBot="1">
      <c r="A27" s="61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  <c r="AA27" s="33" t="s">
        <v>14</v>
      </c>
      <c r="AB27" s="33" t="s">
        <v>14</v>
      </c>
      <c r="AC27" s="33" t="s">
        <v>14</v>
      </c>
      <c r="AD27" s="33" t="s">
        <v>14</v>
      </c>
      <c r="AE27" s="33" t="s">
        <v>14</v>
      </c>
      <c r="AF27" s="33" t="s">
        <v>14</v>
      </c>
      <c r="AG27" s="33" t="s">
        <v>14</v>
      </c>
      <c r="AH27" s="33" t="s">
        <v>14</v>
      </c>
    </row>
    <row r="28" spans="1:34" s="6" customFormat="1" ht="18.75" customHeight="1" thickTop="1">
      <c r="A28" s="62" t="s">
        <v>19</v>
      </c>
      <c r="B28" s="24" t="s">
        <v>5</v>
      </c>
      <c r="C28" s="20">
        <f>C10*0.48%</f>
        <v>2.82576</v>
      </c>
      <c r="D28" s="20">
        <f>D10*0.48%</f>
        <v>3.5563199999999995</v>
      </c>
      <c r="E28" s="20">
        <f>E10*0.48%</f>
        <v>3.2630399999999993</v>
      </c>
      <c r="F28" s="20">
        <f>F10*0.48%</f>
        <v>1.58208</v>
      </c>
      <c r="G28" s="20">
        <f>G10*0.48%</f>
        <v>2.54448</v>
      </c>
      <c r="H28" s="20">
        <f>H10*0.7%</f>
        <v>7.458499999999999</v>
      </c>
      <c r="I28" s="20">
        <f>I10*0.7%</f>
        <v>2.7314</v>
      </c>
      <c r="J28" s="20">
        <f>J10*0.48%</f>
        <v>2.6414399999999993</v>
      </c>
      <c r="K28" s="20">
        <f>K10*0.48%</f>
        <v>4.7011199999999995</v>
      </c>
      <c r="L28" s="20">
        <f>L10*0.48%</f>
        <v>3.4996799999999997</v>
      </c>
      <c r="M28" s="20">
        <f>M10*0.48%</f>
        <v>2.2713599999999996</v>
      </c>
      <c r="N28" s="20">
        <f>N10*0.7%</f>
        <v>4.0397</v>
      </c>
      <c r="O28" s="20">
        <f>O10*0.7%</f>
        <v>4.1769</v>
      </c>
      <c r="P28" s="20">
        <f>P10*0.7%</f>
        <v>4.010299999999999</v>
      </c>
      <c r="Q28" s="20">
        <f aca="true" t="shared" si="35" ref="Q28:W28">Q10*0.48%</f>
        <v>2.04432</v>
      </c>
      <c r="R28" s="20">
        <f t="shared" si="35"/>
        <v>2.0299199999999997</v>
      </c>
      <c r="S28" s="20">
        <f t="shared" si="35"/>
        <v>3.5846399999999994</v>
      </c>
      <c r="T28" s="20">
        <f t="shared" si="35"/>
        <v>1.59744</v>
      </c>
      <c r="U28" s="20">
        <f t="shared" si="35"/>
        <v>2.0231999999999997</v>
      </c>
      <c r="V28" s="20">
        <f t="shared" si="35"/>
        <v>1.9814399999999999</v>
      </c>
      <c r="W28" s="20">
        <f t="shared" si="35"/>
        <v>2.0183999999999997</v>
      </c>
      <c r="X28" s="20">
        <f aca="true" t="shared" si="36" ref="X28:AC28">X10*0.48%</f>
        <v>1.2523199999999999</v>
      </c>
      <c r="Y28" s="20">
        <f t="shared" si="36"/>
        <v>2.5103999999999997</v>
      </c>
      <c r="Z28" s="20">
        <f t="shared" si="36"/>
        <v>2.80752</v>
      </c>
      <c r="AA28" s="20">
        <f t="shared" si="36"/>
        <v>1.57584</v>
      </c>
      <c r="AB28" s="20">
        <f t="shared" si="36"/>
        <v>2.3808</v>
      </c>
      <c r="AC28" s="20">
        <f t="shared" si="36"/>
        <v>1.97904</v>
      </c>
      <c r="AD28" s="20">
        <f>AD10*0.48%</f>
        <v>2.22144</v>
      </c>
      <c r="AE28" s="20">
        <f>AE10*0.48%</f>
        <v>2.4038399999999998</v>
      </c>
      <c r="AF28" s="20">
        <f>AF10*0.7%</f>
        <v>3.6616999999999997</v>
      </c>
      <c r="AG28" s="20">
        <f>AG10*0.7%</f>
        <v>5.9794</v>
      </c>
      <c r="AH28" s="20">
        <f>AH10*0.48%</f>
        <v>2.86848</v>
      </c>
    </row>
    <row r="29" spans="1:34" s="6" customFormat="1" ht="18.75" customHeight="1">
      <c r="A29" s="60"/>
      <c r="B29" s="25" t="s">
        <v>13</v>
      </c>
      <c r="C29" s="19">
        <f>45.32*C28</f>
        <v>128.0634432</v>
      </c>
      <c r="D29" s="19">
        <f aca="true" t="shared" si="37" ref="D29:M29">45.32*D28</f>
        <v>161.1724224</v>
      </c>
      <c r="E29" s="19">
        <f t="shared" si="37"/>
        <v>147.88097279999997</v>
      </c>
      <c r="F29" s="19">
        <f t="shared" si="37"/>
        <v>71.6998656</v>
      </c>
      <c r="G29" s="19">
        <f t="shared" si="37"/>
        <v>115.3158336</v>
      </c>
      <c r="H29" s="19">
        <f t="shared" si="37"/>
        <v>338.01921999999996</v>
      </c>
      <c r="I29" s="19">
        <f t="shared" si="37"/>
        <v>123.787048</v>
      </c>
      <c r="J29" s="19">
        <f t="shared" si="37"/>
        <v>119.71006079999997</v>
      </c>
      <c r="K29" s="19">
        <f t="shared" si="37"/>
        <v>213.05475839999997</v>
      </c>
      <c r="L29" s="19">
        <f t="shared" si="37"/>
        <v>158.60549759999998</v>
      </c>
      <c r="M29" s="19">
        <f t="shared" si="37"/>
        <v>102.93803519999999</v>
      </c>
      <c r="N29" s="19">
        <f aca="true" t="shared" si="38" ref="N29:W29">45.32*N28</f>
        <v>183.079204</v>
      </c>
      <c r="O29" s="19">
        <f t="shared" si="38"/>
        <v>189.29710799999998</v>
      </c>
      <c r="P29" s="19">
        <f t="shared" si="38"/>
        <v>181.74679599999996</v>
      </c>
      <c r="Q29" s="19">
        <f t="shared" si="38"/>
        <v>92.6485824</v>
      </c>
      <c r="R29" s="19">
        <f t="shared" si="38"/>
        <v>91.9959744</v>
      </c>
      <c r="S29" s="19">
        <f t="shared" si="38"/>
        <v>162.45588479999998</v>
      </c>
      <c r="T29" s="19">
        <f t="shared" si="38"/>
        <v>72.3959808</v>
      </c>
      <c r="U29" s="19">
        <f t="shared" si="38"/>
        <v>91.69142399999998</v>
      </c>
      <c r="V29" s="19">
        <f t="shared" si="38"/>
        <v>89.7988608</v>
      </c>
      <c r="W29" s="19">
        <f t="shared" si="38"/>
        <v>91.47388799999999</v>
      </c>
      <c r="X29" s="19">
        <f aca="true" t="shared" si="39" ref="X29:AH29">45.32*X28</f>
        <v>56.7551424</v>
      </c>
      <c r="Y29" s="19">
        <f t="shared" si="39"/>
        <v>113.77132799999998</v>
      </c>
      <c r="Z29" s="19">
        <f t="shared" si="39"/>
        <v>127.23680639999999</v>
      </c>
      <c r="AA29" s="19">
        <f t="shared" si="39"/>
        <v>71.4170688</v>
      </c>
      <c r="AB29" s="19">
        <f t="shared" si="39"/>
        <v>107.89785599999999</v>
      </c>
      <c r="AC29" s="19">
        <f t="shared" si="39"/>
        <v>89.6900928</v>
      </c>
      <c r="AD29" s="19">
        <f t="shared" si="39"/>
        <v>100.67566079999999</v>
      </c>
      <c r="AE29" s="19">
        <f t="shared" si="39"/>
        <v>108.94202879999999</v>
      </c>
      <c r="AF29" s="19">
        <f t="shared" si="39"/>
        <v>165.948244</v>
      </c>
      <c r="AG29" s="19">
        <f t="shared" si="39"/>
        <v>270.986408</v>
      </c>
      <c r="AH29" s="19">
        <f t="shared" si="39"/>
        <v>129.9995136</v>
      </c>
    </row>
    <row r="30" spans="1:34" s="6" customFormat="1" ht="18.75" customHeight="1">
      <c r="A30" s="60"/>
      <c r="B30" s="25" t="s">
        <v>2</v>
      </c>
      <c r="C30" s="19">
        <f>C29/C9/12</f>
        <v>0.018128</v>
      </c>
      <c r="D30" s="19">
        <f aca="true" t="shared" si="40" ref="D30:M30">D29/D9/12</f>
        <v>0.018128</v>
      </c>
      <c r="E30" s="19">
        <f t="shared" si="40"/>
        <v>0.018127999999999995</v>
      </c>
      <c r="F30" s="19">
        <f t="shared" si="40"/>
        <v>0.018128</v>
      </c>
      <c r="G30" s="19">
        <f t="shared" si="40"/>
        <v>0.018128000000000002</v>
      </c>
      <c r="H30" s="19">
        <f t="shared" si="40"/>
        <v>0.026436666666666664</v>
      </c>
      <c r="I30" s="19">
        <f t="shared" si="40"/>
        <v>0.026436666666666667</v>
      </c>
      <c r="J30" s="19">
        <f t="shared" si="40"/>
        <v>0.018127999999999995</v>
      </c>
      <c r="K30" s="19">
        <f t="shared" si="40"/>
        <v>0.018128</v>
      </c>
      <c r="L30" s="19">
        <f t="shared" si="40"/>
        <v>0.018127999999999995</v>
      </c>
      <c r="M30" s="19">
        <f t="shared" si="40"/>
        <v>0.018128</v>
      </c>
      <c r="N30" s="19">
        <f aca="true" t="shared" si="41" ref="N30:W30">N29/N9/12</f>
        <v>0.026436666666666667</v>
      </c>
      <c r="O30" s="19">
        <f t="shared" si="41"/>
        <v>0.026436666666666664</v>
      </c>
      <c r="P30" s="19">
        <f t="shared" si="41"/>
        <v>0.026436666666666664</v>
      </c>
      <c r="Q30" s="19">
        <f t="shared" si="41"/>
        <v>0.018128000000000002</v>
      </c>
      <c r="R30" s="19">
        <f t="shared" si="41"/>
        <v>0.018128000000000002</v>
      </c>
      <c r="S30" s="19">
        <f t="shared" si="41"/>
        <v>0.018128</v>
      </c>
      <c r="T30" s="19">
        <f t="shared" si="41"/>
        <v>0.018128000000000002</v>
      </c>
      <c r="U30" s="19">
        <f t="shared" si="41"/>
        <v>0.018127999999999995</v>
      </c>
      <c r="V30" s="19">
        <f t="shared" si="41"/>
        <v>0.018128000000000002</v>
      </c>
      <c r="W30" s="19">
        <f t="shared" si="41"/>
        <v>0.018128</v>
      </c>
      <c r="X30" s="19">
        <f aca="true" t="shared" si="42" ref="X30:AH30">X29/X9/12</f>
        <v>0.018128000000000002</v>
      </c>
      <c r="Y30" s="19">
        <f t="shared" si="42"/>
        <v>0.018128</v>
      </c>
      <c r="Z30" s="19">
        <f t="shared" si="42"/>
        <v>0.018128000000000002</v>
      </c>
      <c r="AA30" s="19">
        <f t="shared" si="42"/>
        <v>0.018128</v>
      </c>
      <c r="AB30" s="19">
        <f t="shared" si="42"/>
        <v>0.018128</v>
      </c>
      <c r="AC30" s="19">
        <f t="shared" si="42"/>
        <v>0.018128000000000002</v>
      </c>
      <c r="AD30" s="19">
        <f t="shared" si="42"/>
        <v>0.018128</v>
      </c>
      <c r="AE30" s="19">
        <f t="shared" si="42"/>
        <v>0.018128</v>
      </c>
      <c r="AF30" s="19">
        <f t="shared" si="42"/>
        <v>0.026436666666666664</v>
      </c>
      <c r="AG30" s="19">
        <f t="shared" si="42"/>
        <v>0.026436666666666664</v>
      </c>
      <c r="AH30" s="19">
        <f t="shared" si="42"/>
        <v>0.018128</v>
      </c>
    </row>
    <row r="31" spans="1:34" s="6" customFormat="1" ht="18.75" customHeight="1" thickBot="1">
      <c r="A31" s="61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14</v>
      </c>
      <c r="AC31" s="18" t="s">
        <v>14</v>
      </c>
      <c r="AD31" s="18" t="s">
        <v>14</v>
      </c>
      <c r="AE31" s="18" t="s">
        <v>14</v>
      </c>
      <c r="AF31" s="18" t="s">
        <v>14</v>
      </c>
      <c r="AG31" s="18" t="s">
        <v>14</v>
      </c>
      <c r="AH31" s="18" t="s">
        <v>14</v>
      </c>
    </row>
    <row r="32" spans="1:42" s="37" customFormat="1" ht="18.75" customHeight="1" thickTop="1">
      <c r="A32" s="62" t="s">
        <v>20</v>
      </c>
      <c r="B32" s="27" t="s">
        <v>15</v>
      </c>
      <c r="C32" s="38" t="s">
        <v>23</v>
      </c>
      <c r="D32" s="38" t="s">
        <v>23</v>
      </c>
      <c r="E32" s="38" t="s">
        <v>23</v>
      </c>
      <c r="F32" s="38" t="s">
        <v>23</v>
      </c>
      <c r="G32" s="38" t="s">
        <v>23</v>
      </c>
      <c r="H32" s="38" t="s">
        <v>23</v>
      </c>
      <c r="I32" s="38" t="s">
        <v>23</v>
      </c>
      <c r="J32" s="38" t="s">
        <v>23</v>
      </c>
      <c r="K32" s="38" t="s">
        <v>23</v>
      </c>
      <c r="L32" s="38" t="s">
        <v>23</v>
      </c>
      <c r="M32" s="38" t="s">
        <v>23</v>
      </c>
      <c r="N32" s="38" t="s">
        <v>23</v>
      </c>
      <c r="O32" s="38" t="s">
        <v>23</v>
      </c>
      <c r="P32" s="38" t="s">
        <v>23</v>
      </c>
      <c r="Q32" s="38" t="s">
        <v>23</v>
      </c>
      <c r="R32" s="38" t="s">
        <v>23</v>
      </c>
      <c r="S32" s="38" t="s">
        <v>23</v>
      </c>
      <c r="T32" s="38" t="s">
        <v>23</v>
      </c>
      <c r="U32" s="38" t="s">
        <v>23</v>
      </c>
      <c r="V32" s="38" t="s">
        <v>23</v>
      </c>
      <c r="W32" s="38" t="s">
        <v>23</v>
      </c>
      <c r="X32" s="55">
        <v>8</v>
      </c>
      <c r="Y32" s="55">
        <v>14</v>
      </c>
      <c r="Z32" s="55">
        <v>24</v>
      </c>
      <c r="AA32" s="55">
        <v>10</v>
      </c>
      <c r="AB32" s="36">
        <v>12</v>
      </c>
      <c r="AC32" s="36">
        <v>18</v>
      </c>
      <c r="AD32" s="55">
        <v>12</v>
      </c>
      <c r="AE32" s="36">
        <v>12</v>
      </c>
      <c r="AF32" s="38" t="s">
        <v>23</v>
      </c>
      <c r="AG32" s="38" t="s">
        <v>23</v>
      </c>
      <c r="AH32" s="38" t="s">
        <v>23</v>
      </c>
      <c r="AI32" s="39"/>
      <c r="AJ32"/>
      <c r="AK32"/>
      <c r="AL32"/>
      <c r="AM32" s="40"/>
      <c r="AN32" s="40"/>
      <c r="AO32" s="40"/>
      <c r="AP32" s="40"/>
    </row>
    <row r="33" spans="1:42" s="6" customFormat="1" ht="18.75" customHeight="1">
      <c r="A33" s="60"/>
      <c r="B33" s="29" t="s">
        <v>4</v>
      </c>
      <c r="C33" s="2">
        <f>C32*10%</f>
        <v>0</v>
      </c>
      <c r="D33" s="2">
        <f aca="true" t="shared" si="43" ref="D33:L33">D32*10%</f>
        <v>0</v>
      </c>
      <c r="E33" s="2">
        <f t="shared" si="43"/>
        <v>0</v>
      </c>
      <c r="F33" s="2">
        <f t="shared" si="43"/>
        <v>0</v>
      </c>
      <c r="G33" s="5">
        <f>G32*15%</f>
        <v>0</v>
      </c>
      <c r="H33" s="5">
        <f>H32*8%</f>
        <v>0</v>
      </c>
      <c r="I33" s="5">
        <f>I32*15%</f>
        <v>0</v>
      </c>
      <c r="J33" s="2">
        <f t="shared" si="43"/>
        <v>0</v>
      </c>
      <c r="K33" s="5">
        <f>K32*8%</f>
        <v>0</v>
      </c>
      <c r="L33" s="2">
        <f t="shared" si="43"/>
        <v>0</v>
      </c>
      <c r="M33" s="2">
        <f>M32*5%</f>
        <v>0</v>
      </c>
      <c r="N33" s="5">
        <f>N32*8%</f>
        <v>0</v>
      </c>
      <c r="O33" s="2">
        <f aca="true" t="shared" si="44" ref="O33:W33">O32*10%</f>
        <v>0</v>
      </c>
      <c r="P33" s="5">
        <f>P32*8%</f>
        <v>0</v>
      </c>
      <c r="Q33" s="2">
        <f t="shared" si="44"/>
        <v>0</v>
      </c>
      <c r="R33" s="2">
        <f t="shared" si="44"/>
        <v>0</v>
      </c>
      <c r="S33" s="2">
        <f t="shared" si="44"/>
        <v>0</v>
      </c>
      <c r="T33" s="5">
        <f>T32*14%</f>
        <v>0</v>
      </c>
      <c r="U33" s="2">
        <f t="shared" si="44"/>
        <v>0</v>
      </c>
      <c r="V33" s="5">
        <f>V32*8%</f>
        <v>0</v>
      </c>
      <c r="W33" s="2">
        <f t="shared" si="44"/>
        <v>0</v>
      </c>
      <c r="X33" s="5">
        <f aca="true" t="shared" si="45" ref="X33:AC33">X32*15%</f>
        <v>1.2</v>
      </c>
      <c r="Y33" s="5">
        <f t="shared" si="45"/>
        <v>2.1</v>
      </c>
      <c r="Z33" s="5">
        <f t="shared" si="45"/>
        <v>3.5999999999999996</v>
      </c>
      <c r="AA33" s="5">
        <f t="shared" si="45"/>
        <v>1.5</v>
      </c>
      <c r="AB33" s="5">
        <f t="shared" si="45"/>
        <v>1.7999999999999998</v>
      </c>
      <c r="AC33" s="5">
        <f t="shared" si="45"/>
        <v>2.6999999999999997</v>
      </c>
      <c r="AD33" s="5">
        <f>AD32*8%</f>
        <v>0.96</v>
      </c>
      <c r="AE33" s="2">
        <f>AE32*10%</f>
        <v>1.2000000000000002</v>
      </c>
      <c r="AF33" s="2">
        <f>AF32*10%</f>
        <v>0</v>
      </c>
      <c r="AG33" s="5">
        <f>AG32*8%</f>
        <v>0</v>
      </c>
      <c r="AH33" s="2">
        <f>AH32*10%</f>
        <v>0</v>
      </c>
      <c r="AI33" s="39"/>
      <c r="AJ33"/>
      <c r="AK33"/>
      <c r="AL33"/>
      <c r="AM33" s="40"/>
      <c r="AN33" s="40"/>
      <c r="AO33" s="40"/>
      <c r="AP33" s="40"/>
    </row>
    <row r="34" spans="1:42" s="6" customFormat="1" ht="18.75" customHeight="1">
      <c r="A34" s="60"/>
      <c r="B34" s="30" t="s">
        <v>1</v>
      </c>
      <c r="C34" s="3">
        <f>C33*1209.48</f>
        <v>0</v>
      </c>
      <c r="D34" s="3">
        <f aca="true" t="shared" si="46" ref="D34:M34">D33*1209.48</f>
        <v>0</v>
      </c>
      <c r="E34" s="3">
        <f t="shared" si="46"/>
        <v>0</v>
      </c>
      <c r="F34" s="3">
        <f t="shared" si="46"/>
        <v>0</v>
      </c>
      <c r="G34" s="3">
        <f t="shared" si="46"/>
        <v>0</v>
      </c>
      <c r="H34" s="3">
        <f t="shared" si="46"/>
        <v>0</v>
      </c>
      <c r="I34" s="3">
        <f t="shared" si="46"/>
        <v>0</v>
      </c>
      <c r="J34" s="3">
        <f t="shared" si="46"/>
        <v>0</v>
      </c>
      <c r="K34" s="3">
        <f t="shared" si="46"/>
        <v>0</v>
      </c>
      <c r="L34" s="3">
        <f t="shared" si="46"/>
        <v>0</v>
      </c>
      <c r="M34" s="3">
        <f t="shared" si="46"/>
        <v>0</v>
      </c>
      <c r="N34" s="3">
        <f aca="true" t="shared" si="47" ref="N34:W34">N33*1209.48</f>
        <v>0</v>
      </c>
      <c r="O34" s="3">
        <f t="shared" si="47"/>
        <v>0</v>
      </c>
      <c r="P34" s="3">
        <f t="shared" si="47"/>
        <v>0</v>
      </c>
      <c r="Q34" s="3">
        <f t="shared" si="47"/>
        <v>0</v>
      </c>
      <c r="R34" s="3">
        <f t="shared" si="47"/>
        <v>0</v>
      </c>
      <c r="S34" s="3">
        <f t="shared" si="47"/>
        <v>0</v>
      </c>
      <c r="T34" s="3">
        <f t="shared" si="47"/>
        <v>0</v>
      </c>
      <c r="U34" s="3">
        <f t="shared" si="47"/>
        <v>0</v>
      </c>
      <c r="V34" s="3">
        <f t="shared" si="47"/>
        <v>0</v>
      </c>
      <c r="W34" s="3">
        <f t="shared" si="47"/>
        <v>0</v>
      </c>
      <c r="X34" s="3">
        <f aca="true" t="shared" si="48" ref="X34:AH34">X33*1209.48</f>
        <v>1451.376</v>
      </c>
      <c r="Y34" s="3">
        <f t="shared" si="48"/>
        <v>2539.9080000000004</v>
      </c>
      <c r="Z34" s="3">
        <f t="shared" si="48"/>
        <v>4354.128</v>
      </c>
      <c r="AA34" s="3">
        <f t="shared" si="48"/>
        <v>1814.22</v>
      </c>
      <c r="AB34" s="3">
        <f t="shared" si="48"/>
        <v>2177.064</v>
      </c>
      <c r="AC34" s="3">
        <f t="shared" si="48"/>
        <v>3265.5959999999995</v>
      </c>
      <c r="AD34" s="3">
        <f t="shared" si="48"/>
        <v>1161.1008</v>
      </c>
      <c r="AE34" s="3">
        <f t="shared" si="48"/>
        <v>1451.3760000000002</v>
      </c>
      <c r="AF34" s="3">
        <f t="shared" si="48"/>
        <v>0</v>
      </c>
      <c r="AG34" s="3">
        <f t="shared" si="48"/>
        <v>0</v>
      </c>
      <c r="AH34" s="3">
        <f t="shared" si="48"/>
        <v>0</v>
      </c>
      <c r="AI34" s="39"/>
      <c r="AJ34"/>
      <c r="AK34"/>
      <c r="AL34"/>
      <c r="AM34" s="40"/>
      <c r="AN34" s="40"/>
      <c r="AO34" s="40"/>
      <c r="AP34" s="40"/>
    </row>
    <row r="35" spans="1:42" s="6" customFormat="1" ht="18.75" customHeight="1">
      <c r="A35" s="60"/>
      <c r="B35" s="30" t="s">
        <v>2</v>
      </c>
      <c r="C35" s="4">
        <f>C34/C9</f>
        <v>0</v>
      </c>
      <c r="D35" s="4">
        <f aca="true" t="shared" si="49" ref="D35:M35">D34/D9</f>
        <v>0</v>
      </c>
      <c r="E35" s="4">
        <f t="shared" si="49"/>
        <v>0</v>
      </c>
      <c r="F35" s="4">
        <f t="shared" si="49"/>
        <v>0</v>
      </c>
      <c r="G35" s="4">
        <f t="shared" si="49"/>
        <v>0</v>
      </c>
      <c r="H35" s="4">
        <f t="shared" si="49"/>
        <v>0</v>
      </c>
      <c r="I35" s="4">
        <f t="shared" si="49"/>
        <v>0</v>
      </c>
      <c r="J35" s="4">
        <f t="shared" si="49"/>
        <v>0</v>
      </c>
      <c r="K35" s="4">
        <f t="shared" si="49"/>
        <v>0</v>
      </c>
      <c r="L35" s="4">
        <f t="shared" si="49"/>
        <v>0</v>
      </c>
      <c r="M35" s="4">
        <f t="shared" si="49"/>
        <v>0</v>
      </c>
      <c r="N35" s="4">
        <f aca="true" t="shared" si="50" ref="N35:W35">N34/N9</f>
        <v>0</v>
      </c>
      <c r="O35" s="4">
        <f t="shared" si="50"/>
        <v>0</v>
      </c>
      <c r="P35" s="4">
        <f t="shared" si="50"/>
        <v>0</v>
      </c>
      <c r="Q35" s="4">
        <f t="shared" si="50"/>
        <v>0</v>
      </c>
      <c r="R35" s="4">
        <f t="shared" si="50"/>
        <v>0</v>
      </c>
      <c r="S35" s="4">
        <f t="shared" si="50"/>
        <v>0</v>
      </c>
      <c r="T35" s="4">
        <f t="shared" si="50"/>
        <v>0</v>
      </c>
      <c r="U35" s="4">
        <f t="shared" si="50"/>
        <v>0</v>
      </c>
      <c r="V35" s="4">
        <f t="shared" si="50"/>
        <v>0</v>
      </c>
      <c r="W35" s="4">
        <f t="shared" si="50"/>
        <v>0</v>
      </c>
      <c r="X35" s="4">
        <f aca="true" t="shared" si="51" ref="X35:AH35">X34/X9</f>
        <v>5.562958988118053</v>
      </c>
      <c r="Y35" s="4">
        <f t="shared" si="51"/>
        <v>4.856420650095603</v>
      </c>
      <c r="Z35" s="4">
        <f t="shared" si="51"/>
        <v>7.4442263634809365</v>
      </c>
      <c r="AA35" s="4">
        <f t="shared" si="51"/>
        <v>5.526104173012489</v>
      </c>
      <c r="AB35" s="4">
        <f t="shared" si="51"/>
        <v>4.389241935483871</v>
      </c>
      <c r="AC35" s="4">
        <f t="shared" si="51"/>
        <v>7.92043657530924</v>
      </c>
      <c r="AD35" s="4">
        <f t="shared" si="51"/>
        <v>2.50886084701815</v>
      </c>
      <c r="AE35" s="4">
        <f t="shared" si="51"/>
        <v>2.898115015974441</v>
      </c>
      <c r="AF35" s="4">
        <f t="shared" si="51"/>
        <v>0</v>
      </c>
      <c r="AG35" s="4">
        <f t="shared" si="51"/>
        <v>0</v>
      </c>
      <c r="AH35" s="4">
        <f t="shared" si="51"/>
        <v>0</v>
      </c>
      <c r="AI35" s="41"/>
      <c r="AJ35" s="41"/>
      <c r="AK35" s="41"/>
      <c r="AL35" s="41"/>
      <c r="AM35" s="41"/>
      <c r="AN35" s="41"/>
      <c r="AO35" s="41"/>
      <c r="AP35" s="40"/>
    </row>
    <row r="36" spans="1:42" s="6" customFormat="1" ht="18.75" customHeight="1" thickBot="1">
      <c r="A36" s="61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14</v>
      </c>
      <c r="AF36" s="18" t="s">
        <v>14</v>
      </c>
      <c r="AG36" s="18" t="s">
        <v>14</v>
      </c>
      <c r="AH36" s="18" t="s">
        <v>14</v>
      </c>
      <c r="AI36" s="42"/>
      <c r="AJ36" s="42"/>
      <c r="AK36"/>
      <c r="AL36"/>
      <c r="AM36" s="43"/>
      <c r="AN36" s="59"/>
      <c r="AO36" s="59"/>
      <c r="AP36" s="43"/>
    </row>
    <row r="37" spans="1:34" s="15" customFormat="1" ht="18.75" customHeight="1" thickTop="1">
      <c r="A37" s="63" t="s">
        <v>12</v>
      </c>
      <c r="B37" s="64"/>
      <c r="C37" s="21">
        <f>C12+C16+C21+C25+C29+C34</f>
        <v>37007.164190200005</v>
      </c>
      <c r="D37" s="21">
        <f aca="true" t="shared" si="52" ref="D37:M37">D12+D16+D21+D25+D29+D34</f>
        <v>47208.540451400004</v>
      </c>
      <c r="E37" s="21">
        <f t="shared" si="52"/>
        <v>41622.2088708</v>
      </c>
      <c r="F37" s="21">
        <f t="shared" si="52"/>
        <v>21053.0318856</v>
      </c>
      <c r="G37" s="21">
        <f t="shared" si="52"/>
        <v>38212.2601146</v>
      </c>
      <c r="H37" s="21">
        <f t="shared" si="52"/>
        <v>71573.39539500001</v>
      </c>
      <c r="I37" s="21">
        <f t="shared" si="52"/>
        <v>26923.00899</v>
      </c>
      <c r="J37" s="21">
        <f t="shared" si="52"/>
        <v>36644.98730379999</v>
      </c>
      <c r="K37" s="21">
        <f t="shared" si="52"/>
        <v>61202.25227240001</v>
      </c>
      <c r="L37" s="21">
        <f t="shared" si="52"/>
        <v>47587.11380860001</v>
      </c>
      <c r="M37" s="21">
        <f t="shared" si="52"/>
        <v>31000.134295199998</v>
      </c>
      <c r="N37" s="21">
        <f aca="true" t="shared" si="53" ref="N37:W37">N12+N16+N21+N25+N29+N34</f>
        <v>39720.82075500001</v>
      </c>
      <c r="O37" s="21">
        <f t="shared" si="53"/>
        <v>41268.187934999994</v>
      </c>
      <c r="P37" s="21">
        <f t="shared" si="53"/>
        <v>36296.472945</v>
      </c>
      <c r="Q37" s="21">
        <f t="shared" si="53"/>
        <v>27633.418861400005</v>
      </c>
      <c r="R37" s="21">
        <f t="shared" si="53"/>
        <v>27417.970243400006</v>
      </c>
      <c r="S37" s="21">
        <f t="shared" si="53"/>
        <v>48854.5659928</v>
      </c>
      <c r="T37" s="21">
        <f t="shared" si="53"/>
        <v>23483.248148800005</v>
      </c>
      <c r="U37" s="21">
        <f t="shared" si="53"/>
        <v>26505.314139000002</v>
      </c>
      <c r="V37" s="21">
        <f t="shared" si="53"/>
        <v>26461.999528800003</v>
      </c>
      <c r="W37" s="21">
        <f t="shared" si="53"/>
        <v>26856.826073</v>
      </c>
      <c r="X37" s="21">
        <f aca="true" t="shared" si="54" ref="X37:AH37">X12+X16+X21+X25+X29+X34</f>
        <v>16471.705771399997</v>
      </c>
      <c r="Y37" s="21">
        <f t="shared" si="54"/>
        <v>35582.94815800001</v>
      </c>
      <c r="Z37" s="21">
        <f t="shared" si="54"/>
        <v>41251.400875399995</v>
      </c>
      <c r="AA37" s="21">
        <f t="shared" si="54"/>
        <v>22399.382891800004</v>
      </c>
      <c r="AB37" s="21">
        <f t="shared" si="54"/>
        <v>31312.788976</v>
      </c>
      <c r="AC37" s="21">
        <f t="shared" si="54"/>
        <v>29132.8141558</v>
      </c>
      <c r="AD37" s="21">
        <f t="shared" si="54"/>
        <v>31033.6289288</v>
      </c>
      <c r="AE37" s="21">
        <f t="shared" si="54"/>
        <v>32943.631076800004</v>
      </c>
      <c r="AF37" s="21">
        <f t="shared" si="54"/>
        <v>34420.035854999995</v>
      </c>
      <c r="AG37" s="21">
        <f t="shared" si="54"/>
        <v>52632.02210999999</v>
      </c>
      <c r="AH37" s="21">
        <f t="shared" si="54"/>
        <v>41055.6111696</v>
      </c>
    </row>
    <row r="38" spans="3:34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3:34" s="15" customFormat="1" ht="13.5" customHeight="1">
      <c r="C39" s="23">
        <f>C37/C9/12</f>
        <v>5.23854314452749</v>
      </c>
      <c r="D39" s="23">
        <f aca="true" t="shared" si="55" ref="D39:M39">D37/D9/12</f>
        <v>5.309819189656724</v>
      </c>
      <c r="E39" s="23">
        <f t="shared" si="55"/>
        <v>5.102261556192999</v>
      </c>
      <c r="F39" s="23">
        <f t="shared" si="55"/>
        <v>5.322874162014563</v>
      </c>
      <c r="G39" s="23">
        <f t="shared" si="55"/>
        <v>6.007083587153367</v>
      </c>
      <c r="H39" s="23">
        <f t="shared" si="55"/>
        <v>5.597794102534023</v>
      </c>
      <c r="I39" s="23">
        <f t="shared" si="55"/>
        <v>5.749831067401332</v>
      </c>
      <c r="J39" s="23">
        <f t="shared" si="55"/>
        <v>5.549243943273365</v>
      </c>
      <c r="K39" s="23">
        <f t="shared" si="55"/>
        <v>5.207461394084815</v>
      </c>
      <c r="L39" s="23">
        <f t="shared" si="55"/>
        <v>5.439024574658255</v>
      </c>
      <c r="M39" s="23">
        <f t="shared" si="55"/>
        <v>5.459307955621302</v>
      </c>
      <c r="N39" s="23">
        <f aca="true" t="shared" si="56" ref="N39:W39">N37/N9/12</f>
        <v>5.735692940998095</v>
      </c>
      <c r="O39" s="23">
        <f t="shared" si="56"/>
        <v>5.763391421568627</v>
      </c>
      <c r="P39" s="23">
        <f t="shared" si="56"/>
        <v>5.279640563361844</v>
      </c>
      <c r="Q39" s="23">
        <f t="shared" si="56"/>
        <v>5.406867586561792</v>
      </c>
      <c r="R39" s="23">
        <f t="shared" si="56"/>
        <v>5.402768629975568</v>
      </c>
      <c r="S39" s="23">
        <f t="shared" si="56"/>
        <v>5.451545035797179</v>
      </c>
      <c r="T39" s="23">
        <f t="shared" si="56"/>
        <v>5.8802203898237195</v>
      </c>
      <c r="U39" s="23">
        <f t="shared" si="56"/>
        <v>5.240275630486359</v>
      </c>
      <c r="V39" s="23">
        <f t="shared" si="56"/>
        <v>5.341973419089148</v>
      </c>
      <c r="W39" s="23">
        <f t="shared" si="56"/>
        <v>5.3223991424891</v>
      </c>
      <c r="X39" s="23">
        <f aca="true" t="shared" si="57" ref="X39:AH39">X37/X9/12</f>
        <v>5.261181094736169</v>
      </c>
      <c r="Y39" s="23">
        <f t="shared" si="57"/>
        <v>5.66968581230083</v>
      </c>
      <c r="Z39" s="23">
        <f t="shared" si="57"/>
        <v>5.877272592950361</v>
      </c>
      <c r="AA39" s="23">
        <f t="shared" si="57"/>
        <v>5.6856997897756125</v>
      </c>
      <c r="AB39" s="23">
        <f t="shared" si="57"/>
        <v>5.260885244623656</v>
      </c>
      <c r="AC39" s="23">
        <f t="shared" si="57"/>
        <v>5.888271920890936</v>
      </c>
      <c r="AD39" s="23">
        <f t="shared" si="57"/>
        <v>5.588020190290982</v>
      </c>
      <c r="AE39" s="23">
        <f t="shared" si="57"/>
        <v>5.481834244675187</v>
      </c>
      <c r="AF39" s="23">
        <f t="shared" si="57"/>
        <v>5.4833422314089075</v>
      </c>
      <c r="AG39" s="23">
        <f t="shared" si="57"/>
        <v>5.134631049520018</v>
      </c>
      <c r="AH39" s="23">
        <f t="shared" si="57"/>
        <v>5.725068491967871</v>
      </c>
    </row>
    <row r="40" s="6" customFormat="1" ht="12.75"/>
    <row r="41" spans="35:36" s="6" customFormat="1" ht="12.75">
      <c r="AI41" s="40"/>
      <c r="AJ41" s="37"/>
    </row>
    <row r="42" s="6" customFormat="1" ht="12.75">
      <c r="AI42" s="40"/>
    </row>
    <row r="43" s="6" customFormat="1" ht="12.75">
      <c r="AI43" s="40"/>
    </row>
    <row r="44" s="6" customFormat="1" ht="12.75">
      <c r="AI44" s="40"/>
    </row>
    <row r="45" s="6" customFormat="1" ht="12.75">
      <c r="AI45" s="43"/>
    </row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2">
    <mergeCell ref="A5:B5"/>
    <mergeCell ref="A7:A8"/>
    <mergeCell ref="B7:B8"/>
    <mergeCell ref="A6:C6"/>
    <mergeCell ref="A11:A14"/>
    <mergeCell ref="AN36:AO36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2016-07-13T08:39:07Z</cp:lastPrinted>
  <dcterms:created xsi:type="dcterms:W3CDTF">2007-12-13T08:11:03Z</dcterms:created>
  <dcterms:modified xsi:type="dcterms:W3CDTF">2016-08-15T10:04:52Z</dcterms:modified>
  <cp:category/>
  <cp:version/>
  <cp:contentType/>
  <cp:contentStatus/>
</cp:coreProperties>
</file>