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<sst xmlns="http://schemas.openxmlformats.org/spreadsheetml/2006/main" count="800" uniqueCount="235">
  <si>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</si>
  <si>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</si>
  <si>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</si>
  <si>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</si>
  <si>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</si>
  <si>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</si>
  <si>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</si>
  <si>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</si>
  <si>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</si>
  <si>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</si>
  <si>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</si>
  <si>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</si>
  <si>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</si>
  <si>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</si>
  <si>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</si>
  <si>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</si>
  <si>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</si>
  <si>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</si>
  <si>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</si>
  <si>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</si>
  <si>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</si>
  <si>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</si>
  <si>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</si>
  <si>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14</t>
  </si>
  <si>
    <t>37</t>
  </si>
  <si>
    <t>16</t>
  </si>
  <si>
    <t>7</t>
  </si>
  <si>
    <t>12</t>
  </si>
  <si>
    <t>10</t>
  </si>
  <si>
    <t>6</t>
  </si>
  <si>
    <t>21</t>
  </si>
  <si>
    <t>25</t>
  </si>
  <si>
    <t>38</t>
  </si>
  <si>
    <t>8</t>
  </si>
  <si>
    <t>36</t>
  </si>
  <si>
    <t>53</t>
  </si>
  <si>
    <t>30</t>
  </si>
  <si>
    <t>59</t>
  </si>
  <si>
    <t>61</t>
  </si>
  <si>
    <t>28</t>
  </si>
  <si>
    <t>24</t>
  </si>
  <si>
    <t>9</t>
  </si>
  <si>
    <t>18</t>
  </si>
  <si>
    <t>27</t>
  </si>
  <si>
    <t>17</t>
  </si>
  <si>
    <t>4</t>
  </si>
  <si>
    <t>13</t>
  </si>
  <si>
    <t>19</t>
  </si>
  <si>
    <t>31</t>
  </si>
  <si>
    <t>40</t>
  </si>
  <si>
    <t>76</t>
  </si>
  <si>
    <t>78</t>
  </si>
  <si>
    <t>1</t>
  </si>
  <si>
    <t>54</t>
  </si>
  <si>
    <t>55</t>
  </si>
  <si>
    <t>57</t>
  </si>
  <si>
    <t>130</t>
  </si>
  <si>
    <t>80,7</t>
  </si>
  <si>
    <t>522,1</t>
  </si>
  <si>
    <t>0</t>
  </si>
  <si>
    <t>Лот1 Октябрьский территориальный округ</t>
  </si>
  <si>
    <t>ГАГАРИНА ул.</t>
  </si>
  <si>
    <t>ГАЙДАРА ул.</t>
  </si>
  <si>
    <t>К.С. БАДИГИНА прз.</t>
  </si>
  <si>
    <t>НОВГОРОДСКИЙ пр.</t>
  </si>
  <si>
    <t>ОБВОДНЫЙ КАНАЛ пр.</t>
  </si>
  <si>
    <t>РОЗИНГА ул.</t>
  </si>
  <si>
    <t>СВОБОДЫ ул.</t>
  </si>
  <si>
    <t>СОВЕТСКИХ КОСМОНАВТОВ пр.</t>
  </si>
  <si>
    <t>51, 1</t>
  </si>
  <si>
    <t>53, 1</t>
  </si>
  <si>
    <t>55, 1</t>
  </si>
  <si>
    <t>92</t>
  </si>
  <si>
    <t>115</t>
  </si>
  <si>
    <t>190</t>
  </si>
  <si>
    <t>492,5</t>
  </si>
  <si>
    <t>600,9</t>
  </si>
  <si>
    <t>711,3</t>
  </si>
  <si>
    <t>714,8</t>
  </si>
  <si>
    <t>412,9</t>
  </si>
  <si>
    <t>412,7</t>
  </si>
  <si>
    <t>713,9</t>
  </si>
  <si>
    <t>1203,3</t>
  </si>
  <si>
    <t>523,4</t>
  </si>
  <si>
    <t>440,6</t>
  </si>
  <si>
    <t>407,3</t>
  </si>
  <si>
    <t>414,5</t>
  </si>
  <si>
    <t>173,4</t>
  </si>
  <si>
    <t>409,3</t>
  </si>
  <si>
    <t>395,3</t>
  </si>
  <si>
    <t>479,9</t>
  </si>
  <si>
    <t>559</t>
  </si>
  <si>
    <t>565</t>
  </si>
  <si>
    <t>559,8</t>
  </si>
  <si>
    <t>317,3</t>
  </si>
  <si>
    <t>329</t>
  </si>
  <si>
    <t>569</t>
  </si>
  <si>
    <t>1180,2</t>
  </si>
  <si>
    <t>422,5</t>
  </si>
  <si>
    <t>585,5</t>
  </si>
  <si>
    <t>370,7</t>
  </si>
  <si>
    <t>325</t>
  </si>
  <si>
    <t>292</t>
  </si>
  <si>
    <t>324,1</t>
  </si>
  <si>
    <t>32</t>
  </si>
  <si>
    <t>Г. СУФТИНА ул.</t>
  </si>
  <si>
    <t>КАРЕЛЬСКАЯ ул.</t>
  </si>
  <si>
    <t>КОМСОМОЛЬСКАЯ ул.</t>
  </si>
  <si>
    <t>ЛОГИНОВА ул.</t>
  </si>
  <si>
    <t>ЛОМОНОСОВА пр.</t>
  </si>
  <si>
    <t>ПОПОВА ул.</t>
  </si>
  <si>
    <t>САМОЙЛО ул.</t>
  </si>
  <si>
    <t>СИБИРЯКОВЦЕВ прз.</t>
  </si>
  <si>
    <t>ТЕСНАНОВА ул.</t>
  </si>
  <si>
    <t>ТРОИЦКИЙ пр.</t>
  </si>
  <si>
    <t>ТЫКО ВЫЛКИ ул.</t>
  </si>
  <si>
    <t>47, 1</t>
  </si>
  <si>
    <t>72, 1</t>
  </si>
  <si>
    <t>224, 1</t>
  </si>
  <si>
    <t>151</t>
  </si>
  <si>
    <t>58, 1</t>
  </si>
  <si>
    <t>58, 2</t>
  </si>
  <si>
    <t>141</t>
  </si>
  <si>
    <t>143</t>
  </si>
  <si>
    <t>143, 1</t>
  </si>
  <si>
    <t>105</t>
  </si>
  <si>
    <t>125, 1</t>
  </si>
  <si>
    <t>326,4</t>
  </si>
  <si>
    <t>485,6</t>
  </si>
  <si>
    <t>452,7</t>
  </si>
  <si>
    <t>606,6</t>
  </si>
  <si>
    <t>523,1</t>
  </si>
  <si>
    <t>953,4</t>
  </si>
  <si>
    <t>593,5</t>
  </si>
  <si>
    <t>409,7</t>
  </si>
  <si>
    <t>403,1</t>
  </si>
  <si>
    <t>541,9</t>
  </si>
  <si>
    <t>593,3</t>
  </si>
  <si>
    <t>484,1</t>
  </si>
  <si>
    <t>400,7</t>
  </si>
  <si>
    <t>716,6</t>
  </si>
  <si>
    <t>709,7</t>
  </si>
  <si>
    <t>721,8</t>
  </si>
  <si>
    <t>412</t>
  </si>
  <si>
    <t>600,4</t>
  </si>
  <si>
    <t>404,6</t>
  </si>
  <si>
    <t>458,6</t>
  </si>
  <si>
    <t>483,1</t>
  </si>
  <si>
    <t>485,5</t>
  </si>
  <si>
    <t>730,2</t>
  </si>
  <si>
    <t>418,4</t>
  </si>
  <si>
    <t>434,8</t>
  </si>
  <si>
    <t>419,7</t>
  </si>
  <si>
    <t>415,9</t>
  </si>
  <si>
    <t>535,5</t>
  </si>
  <si>
    <t>723,5</t>
  </si>
  <si>
    <t>420,9</t>
  </si>
  <si>
    <t>716,3</t>
  </si>
  <si>
    <t>490,6</t>
  </si>
  <si>
    <t>360,2</t>
  </si>
  <si>
    <t>397</t>
  </si>
  <si>
    <t>390,5</t>
  </si>
  <si>
    <t>355,6</t>
  </si>
  <si>
    <t>472,9</t>
  </si>
  <si>
    <t>446</t>
  </si>
  <si>
    <t>783,5</t>
  </si>
  <si>
    <t>484</t>
  </si>
  <si>
    <t>377,2</t>
  </si>
  <si>
    <t>324</t>
  </si>
  <si>
    <t>468</t>
  </si>
  <si>
    <t>486</t>
  </si>
  <si>
    <t>522,6</t>
  </si>
  <si>
    <t>320,1</t>
  </si>
  <si>
    <t>573,7</t>
  </si>
  <si>
    <t>562,2</t>
  </si>
  <si>
    <t>353,6</t>
  </si>
  <si>
    <t>544</t>
  </si>
  <si>
    <t>338</t>
  </si>
  <si>
    <t>380</t>
  </si>
  <si>
    <t>384,4</t>
  </si>
  <si>
    <t>389,8</t>
  </si>
  <si>
    <t>582,4</t>
  </si>
  <si>
    <t>310,7</t>
  </si>
  <si>
    <t>326</t>
  </si>
  <si>
    <t>318</t>
  </si>
  <si>
    <t>323,2</t>
  </si>
  <si>
    <t>546,5</t>
  </si>
  <si>
    <t>555,2</t>
  </si>
  <si>
    <t>327</t>
  </si>
  <si>
    <t>579,4</t>
  </si>
  <si>
    <t>388,1</t>
  </si>
  <si>
    <t>ВОЛОГОДСКАЯ ул.</t>
  </si>
  <si>
    <t>ВОСКРЕСЕНСКАЯ ул.</t>
  </si>
  <si>
    <t>174</t>
  </si>
  <si>
    <t>176</t>
  </si>
  <si>
    <t>139</t>
  </si>
  <si>
    <t>114</t>
  </si>
  <si>
    <t>196</t>
  </si>
  <si>
    <t>198</t>
  </si>
  <si>
    <t>859,7</t>
  </si>
  <si>
    <t>362</t>
  </si>
  <si>
    <t>1567,4</t>
  </si>
  <si>
    <t>489,4</t>
  </si>
  <si>
    <t>300,9</t>
  </si>
  <si>
    <t>567,8</t>
  </si>
  <si>
    <t>500,2</t>
  </si>
  <si>
    <t>527,6</t>
  </si>
  <si>
    <t>547,3</t>
  </si>
  <si>
    <t>886,3</t>
  </si>
  <si>
    <t>260</t>
  </si>
  <si>
    <t>1346</t>
  </si>
  <si>
    <t>459</t>
  </si>
  <si>
    <t>382,5</t>
  </si>
  <si>
    <t>450</t>
  </si>
  <si>
    <t>387,9</t>
  </si>
  <si>
    <t>357</t>
  </si>
  <si>
    <t>КАРЛА МАРКСА ул.</t>
  </si>
  <si>
    <t>ФЕДОТА ШУБИНА ул.</t>
  </si>
  <si>
    <t>1, 1</t>
  </si>
  <si>
    <t>528,5</t>
  </si>
  <si>
    <t>1037,8</t>
  </si>
  <si>
    <t>592,2</t>
  </si>
  <si>
    <t>574,2</t>
  </si>
  <si>
    <t>427,6</t>
  </si>
  <si>
    <t>430,1</t>
  </si>
  <si>
    <t>434,7</t>
  </si>
  <si>
    <t>783,4</t>
  </si>
  <si>
    <t>535,9</t>
  </si>
  <si>
    <t>461</t>
  </si>
  <si>
    <t>424,7</t>
  </si>
  <si>
    <t>351</t>
  </si>
  <si>
    <t>416</t>
  </si>
  <si>
    <t>Приложение № 4</t>
  </si>
  <si>
    <t>к Извещению и документации о проведении</t>
  </si>
  <si>
    <t>открытого конкурса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</si>
</sst>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3" fontId="1" fillId="33" borderId="11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7" fillId="33" borderId="11" xfId="52" applyNumberFormat="1" applyFont="1" applyFill="1" applyBorder="1" applyAlignment="1">
      <alignment horizontal="left" wrapText="1"/>
      <protection/>
    </xf>
    <xf numFmtId="49" fontId="7" fillId="33" borderId="18" xfId="52" applyNumberFormat="1" applyFont="1" applyFill="1" applyBorder="1" applyAlignment="1">
      <alignment horizontal="left" wrapText="1"/>
      <protection/>
    </xf>
    <xf numFmtId="49" fontId="7" fillId="33" borderId="13" xfId="52" applyNumberFormat="1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9"/>
  <sheetViews>
    <sheetView tabSelected="1" zoomScale="81" zoomScaleNormal="81" zoomScaleSheetLayoutView="100" zoomScalePageLayoutView="34" workbookViewId="0" topLeftCell="A1">
      <pane xSplit="2" ySplit="12" topLeftCell="BA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J1" sqref="BJ1:BJ1638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54" width="11.625" style="1" customWidth="1"/>
    <col min="55" max="55" width="12.875" style="1" customWidth="1"/>
    <col min="56" max="63" width="11.625" style="1" customWidth="1"/>
    <col min="64" max="64" width="12.125" style="1" customWidth="1"/>
    <col min="65" max="68" width="11.625" style="1" customWidth="1"/>
    <col min="69" max="16384" width="9.125" style="1" customWidth="1"/>
  </cols>
  <sheetData>
    <row r="1" spans="2:66" s="7" customFormat="1" ht="15.75">
      <c r="B1" s="8"/>
      <c r="C1" s="8"/>
      <c r="D1" s="9"/>
      <c r="F1" s="37"/>
      <c r="G1" s="42" t="s">
        <v>232</v>
      </c>
      <c r="K1" s="9"/>
      <c r="L1" s="8"/>
      <c r="U1" s="9"/>
      <c r="V1" s="8"/>
      <c r="AJ1" s="9"/>
      <c r="AK1" s="8"/>
      <c r="BN1" s="9"/>
    </row>
    <row r="2" spans="2:66" s="7" customFormat="1" ht="15.75">
      <c r="B2" s="10"/>
      <c r="C2" s="10"/>
      <c r="D2" s="9"/>
      <c r="F2" s="38"/>
      <c r="G2" s="7" t="s">
        <v>233</v>
      </c>
      <c r="K2" s="9"/>
      <c r="L2" s="10"/>
      <c r="U2" s="9"/>
      <c r="V2" s="10"/>
      <c r="AJ2" s="9"/>
      <c r="AK2" s="10"/>
      <c r="BN2" s="9"/>
    </row>
    <row r="3" spans="2:66" s="7" customFormat="1" ht="15.75">
      <c r="B3" s="10"/>
      <c r="C3" s="10"/>
      <c r="D3" s="9"/>
      <c r="F3" s="38"/>
      <c r="G3" s="7" t="s">
        <v>234</v>
      </c>
      <c r="K3" s="9"/>
      <c r="L3" s="10"/>
      <c r="U3" s="9"/>
      <c r="V3" s="10"/>
      <c r="AJ3" s="9"/>
      <c r="AK3" s="10"/>
      <c r="BN3" s="9"/>
    </row>
    <row r="4" spans="1:37" s="7" customFormat="1" ht="14.25" customHeight="1">
      <c r="A4" s="11"/>
      <c r="B4" s="12"/>
      <c r="C4" s="12"/>
      <c r="L4" s="12"/>
      <c r="V4" s="12"/>
      <c r="AK4" s="12"/>
    </row>
    <row r="5" spans="1:66" s="14" customFormat="1" ht="63" customHeight="1">
      <c r="A5" s="48" t="s">
        <v>22</v>
      </c>
      <c r="B5" s="48"/>
      <c r="C5" s="13"/>
      <c r="D5" s="13"/>
      <c r="K5" s="13"/>
      <c r="L5" s="13"/>
      <c r="U5" s="13"/>
      <c r="V5" s="13"/>
      <c r="AJ5" s="13"/>
      <c r="AK5" s="13"/>
      <c r="BN5" s="13"/>
    </row>
    <row r="6" spans="1:4" s="7" customFormat="1" ht="18.75" customHeight="1">
      <c r="A6" s="51" t="s">
        <v>60</v>
      </c>
      <c r="B6" s="51"/>
      <c r="C6" s="52"/>
      <c r="D6" s="52"/>
    </row>
    <row r="7" spans="1:68" s="15" customFormat="1" ht="39" customHeight="1">
      <c r="A7" s="49" t="s">
        <v>7</v>
      </c>
      <c r="B7" s="50" t="s">
        <v>8</v>
      </c>
      <c r="C7" s="40" t="s">
        <v>61</v>
      </c>
      <c r="D7" s="40" t="s">
        <v>61</v>
      </c>
      <c r="E7" s="40" t="s">
        <v>61</v>
      </c>
      <c r="F7" s="40" t="s">
        <v>61</v>
      </c>
      <c r="G7" s="40" t="s">
        <v>61</v>
      </c>
      <c r="H7" s="40" t="s">
        <v>61</v>
      </c>
      <c r="I7" s="40" t="s">
        <v>61</v>
      </c>
      <c r="J7" s="40" t="s">
        <v>61</v>
      </c>
      <c r="K7" s="40" t="s">
        <v>62</v>
      </c>
      <c r="L7" s="40" t="s">
        <v>63</v>
      </c>
      <c r="M7" s="40" t="s">
        <v>65</v>
      </c>
      <c r="N7" s="40" t="s">
        <v>65</v>
      </c>
      <c r="O7" s="40" t="s">
        <v>66</v>
      </c>
      <c r="P7" s="40" t="s">
        <v>67</v>
      </c>
      <c r="Q7" s="40" t="s">
        <v>68</v>
      </c>
      <c r="R7" s="40" t="s">
        <v>67</v>
      </c>
      <c r="S7" s="40" t="s">
        <v>105</v>
      </c>
      <c r="T7" s="40" t="s">
        <v>61</v>
      </c>
      <c r="U7" s="40" t="s">
        <v>63</v>
      </c>
      <c r="V7" s="40" t="s">
        <v>63</v>
      </c>
      <c r="W7" s="40" t="s">
        <v>63</v>
      </c>
      <c r="X7" s="40" t="s">
        <v>106</v>
      </c>
      <c r="Y7" s="40" t="s">
        <v>107</v>
      </c>
      <c r="Z7" s="40" t="s">
        <v>108</v>
      </c>
      <c r="AA7" s="40" t="s">
        <v>108</v>
      </c>
      <c r="AB7" s="40" t="s">
        <v>108</v>
      </c>
      <c r="AC7" s="40" t="s">
        <v>109</v>
      </c>
      <c r="AD7" s="40" t="s">
        <v>64</v>
      </c>
      <c r="AE7" s="40" t="s">
        <v>65</v>
      </c>
      <c r="AF7" s="40" t="s">
        <v>65</v>
      </c>
      <c r="AG7" s="40" t="s">
        <v>65</v>
      </c>
      <c r="AH7" s="40" t="s">
        <v>65</v>
      </c>
      <c r="AI7" s="40" t="s">
        <v>65</v>
      </c>
      <c r="AJ7" s="40" t="s">
        <v>110</v>
      </c>
      <c r="AK7" s="40" t="s">
        <v>110</v>
      </c>
      <c r="AL7" s="40" t="s">
        <v>111</v>
      </c>
      <c r="AM7" s="40" t="s">
        <v>111</v>
      </c>
      <c r="AN7" s="40" t="s">
        <v>111</v>
      </c>
      <c r="AO7" s="40" t="s">
        <v>111</v>
      </c>
      <c r="AP7" s="40" t="s">
        <v>111</v>
      </c>
      <c r="AQ7" s="40" t="s">
        <v>112</v>
      </c>
      <c r="AR7" s="40" t="s">
        <v>68</v>
      </c>
      <c r="AS7" s="40" t="s">
        <v>113</v>
      </c>
      <c r="AT7" s="40" t="s">
        <v>113</v>
      </c>
      <c r="AU7" s="40" t="s">
        <v>114</v>
      </c>
      <c r="AV7" s="40" t="s">
        <v>115</v>
      </c>
      <c r="AW7" s="40" t="s">
        <v>115</v>
      </c>
      <c r="AX7" s="40" t="s">
        <v>115</v>
      </c>
      <c r="AY7" s="40" t="s">
        <v>115</v>
      </c>
      <c r="AZ7" s="40" t="s">
        <v>191</v>
      </c>
      <c r="BA7" s="40" t="s">
        <v>191</v>
      </c>
      <c r="BB7" s="40" t="s">
        <v>192</v>
      </c>
      <c r="BC7" s="40" t="s">
        <v>108</v>
      </c>
      <c r="BD7" s="40" t="s">
        <v>109</v>
      </c>
      <c r="BE7" s="40" t="s">
        <v>109</v>
      </c>
      <c r="BF7" s="40" t="s">
        <v>64</v>
      </c>
      <c r="BG7" s="40" t="s">
        <v>68</v>
      </c>
      <c r="BH7" s="40" t="s">
        <v>68</v>
      </c>
      <c r="BI7" s="40" t="s">
        <v>68</v>
      </c>
      <c r="BJ7" s="40" t="s">
        <v>63</v>
      </c>
      <c r="BK7" s="40" t="s">
        <v>216</v>
      </c>
      <c r="BL7" s="40" t="s">
        <v>110</v>
      </c>
      <c r="BM7" s="40" t="s">
        <v>111</v>
      </c>
      <c r="BN7" s="40" t="s">
        <v>67</v>
      </c>
      <c r="BO7" s="40" t="s">
        <v>217</v>
      </c>
      <c r="BP7" s="40" t="s">
        <v>217</v>
      </c>
    </row>
    <row r="8" spans="1:68" s="15" customFormat="1" ht="27" customHeight="1">
      <c r="A8" s="49"/>
      <c r="B8" s="50"/>
      <c r="C8" s="41" t="s">
        <v>44</v>
      </c>
      <c r="D8" s="41" t="s">
        <v>48</v>
      </c>
      <c r="E8" s="41" t="s">
        <v>49</v>
      </c>
      <c r="F8" s="41" t="s">
        <v>69</v>
      </c>
      <c r="G8" s="41" t="s">
        <v>35</v>
      </c>
      <c r="H8" s="41" t="s">
        <v>70</v>
      </c>
      <c r="I8" s="41" t="s">
        <v>71</v>
      </c>
      <c r="J8" s="41" t="s">
        <v>37</v>
      </c>
      <c r="K8" s="41" t="s">
        <v>30</v>
      </c>
      <c r="L8" s="41" t="s">
        <v>29</v>
      </c>
      <c r="M8" s="41" t="s">
        <v>72</v>
      </c>
      <c r="N8" s="41" t="s">
        <v>73</v>
      </c>
      <c r="O8" s="41" t="s">
        <v>45</v>
      </c>
      <c r="P8" s="41" t="s">
        <v>34</v>
      </c>
      <c r="Q8" s="41" t="s">
        <v>74</v>
      </c>
      <c r="R8" s="41" t="s">
        <v>37</v>
      </c>
      <c r="S8" s="41" t="s">
        <v>116</v>
      </c>
      <c r="T8" s="41" t="s">
        <v>43</v>
      </c>
      <c r="U8" s="41" t="s">
        <v>41</v>
      </c>
      <c r="V8" s="41" t="s">
        <v>46</v>
      </c>
      <c r="W8" s="41" t="s">
        <v>25</v>
      </c>
      <c r="X8" s="41" t="s">
        <v>54</v>
      </c>
      <c r="Y8" s="41" t="s">
        <v>32</v>
      </c>
      <c r="Z8" s="41" t="s">
        <v>117</v>
      </c>
      <c r="AA8" s="41" t="s">
        <v>50</v>
      </c>
      <c r="AB8" s="41" t="s">
        <v>51</v>
      </c>
      <c r="AC8" s="41" t="s">
        <v>118</v>
      </c>
      <c r="AD8" s="41" t="s">
        <v>119</v>
      </c>
      <c r="AE8" s="41" t="s">
        <v>120</v>
      </c>
      <c r="AF8" s="41" t="s">
        <v>121</v>
      </c>
      <c r="AG8" s="41" t="s">
        <v>122</v>
      </c>
      <c r="AH8" s="41" t="s">
        <v>123</v>
      </c>
      <c r="AI8" s="41" t="s">
        <v>124</v>
      </c>
      <c r="AJ8" s="41" t="s">
        <v>55</v>
      </c>
      <c r="AK8" s="41" t="s">
        <v>38</v>
      </c>
      <c r="AL8" s="41" t="s">
        <v>42</v>
      </c>
      <c r="AM8" s="41" t="s">
        <v>31</v>
      </c>
      <c r="AN8" s="41" t="s">
        <v>36</v>
      </c>
      <c r="AO8" s="41" t="s">
        <v>34</v>
      </c>
      <c r="AP8" s="41" t="s">
        <v>32</v>
      </c>
      <c r="AQ8" s="41" t="s">
        <v>33</v>
      </c>
      <c r="AR8" s="41" t="s">
        <v>125</v>
      </c>
      <c r="AS8" s="41" t="s">
        <v>23</v>
      </c>
      <c r="AT8" s="41" t="s">
        <v>42</v>
      </c>
      <c r="AU8" s="41" t="s">
        <v>126</v>
      </c>
      <c r="AV8" s="41" t="s">
        <v>52</v>
      </c>
      <c r="AW8" s="41" t="s">
        <v>45</v>
      </c>
      <c r="AX8" s="41" t="s">
        <v>26</v>
      </c>
      <c r="AY8" s="41" t="s">
        <v>28</v>
      </c>
      <c r="AZ8" s="41" t="s">
        <v>27</v>
      </c>
      <c r="BA8" s="41" t="s">
        <v>25</v>
      </c>
      <c r="BB8" s="41" t="s">
        <v>24</v>
      </c>
      <c r="BC8" s="41" t="s">
        <v>47</v>
      </c>
      <c r="BD8" s="41" t="s">
        <v>193</v>
      </c>
      <c r="BE8" s="41" t="s">
        <v>194</v>
      </c>
      <c r="BF8" s="41" t="s">
        <v>195</v>
      </c>
      <c r="BG8" s="41" t="s">
        <v>196</v>
      </c>
      <c r="BH8" s="41" t="s">
        <v>197</v>
      </c>
      <c r="BI8" s="41" t="s">
        <v>198</v>
      </c>
      <c r="BJ8" s="41" t="s">
        <v>45</v>
      </c>
      <c r="BK8" s="41" t="s">
        <v>43</v>
      </c>
      <c r="BL8" s="41" t="s">
        <v>54</v>
      </c>
      <c r="BM8" s="41" t="s">
        <v>218</v>
      </c>
      <c r="BN8" s="41" t="s">
        <v>25</v>
      </c>
      <c r="BO8" s="41" t="s">
        <v>29</v>
      </c>
      <c r="BP8" s="41" t="s">
        <v>33</v>
      </c>
    </row>
    <row r="9" spans="1:68" s="7" customFormat="1" ht="18.75" customHeight="1">
      <c r="A9" s="16"/>
      <c r="B9" s="16" t="s">
        <v>9</v>
      </c>
      <c r="C9" s="39" t="s">
        <v>75</v>
      </c>
      <c r="D9" s="39" t="s">
        <v>76</v>
      </c>
      <c r="E9" s="39" t="s">
        <v>77</v>
      </c>
      <c r="F9" s="39" t="s">
        <v>77</v>
      </c>
      <c r="G9" s="39" t="s">
        <v>78</v>
      </c>
      <c r="H9" s="39" t="s">
        <v>79</v>
      </c>
      <c r="I9" s="39" t="s">
        <v>80</v>
      </c>
      <c r="J9" s="39" t="s">
        <v>81</v>
      </c>
      <c r="K9" s="39" t="s">
        <v>82</v>
      </c>
      <c r="L9" s="39" t="s">
        <v>83</v>
      </c>
      <c r="M9" s="39" t="s">
        <v>84</v>
      </c>
      <c r="N9" s="39" t="s">
        <v>85</v>
      </c>
      <c r="O9" s="39" t="s">
        <v>86</v>
      </c>
      <c r="P9" s="39" t="s">
        <v>87</v>
      </c>
      <c r="Q9" s="39" t="s">
        <v>88</v>
      </c>
      <c r="R9" s="36" t="s">
        <v>57</v>
      </c>
      <c r="S9" s="39" t="s">
        <v>127</v>
      </c>
      <c r="T9" s="39" t="s">
        <v>128</v>
      </c>
      <c r="U9" s="39" t="s">
        <v>128</v>
      </c>
      <c r="V9" s="39" t="s">
        <v>129</v>
      </c>
      <c r="W9" s="39" t="s">
        <v>130</v>
      </c>
      <c r="X9" s="39" t="s">
        <v>131</v>
      </c>
      <c r="Y9" s="39" t="s">
        <v>132</v>
      </c>
      <c r="Z9" s="39" t="s">
        <v>133</v>
      </c>
      <c r="AA9" s="39" t="s">
        <v>134</v>
      </c>
      <c r="AB9" s="39" t="s">
        <v>135</v>
      </c>
      <c r="AC9" s="39" t="s">
        <v>136</v>
      </c>
      <c r="AD9" s="39" t="s">
        <v>137</v>
      </c>
      <c r="AE9" s="39" t="s">
        <v>138</v>
      </c>
      <c r="AF9" s="39" t="s">
        <v>139</v>
      </c>
      <c r="AG9" s="39" t="s">
        <v>140</v>
      </c>
      <c r="AH9" s="39" t="s">
        <v>141</v>
      </c>
      <c r="AI9" s="39" t="s">
        <v>142</v>
      </c>
      <c r="AJ9" s="39" t="s">
        <v>143</v>
      </c>
      <c r="AK9" s="39" t="s">
        <v>144</v>
      </c>
      <c r="AL9" s="39" t="s">
        <v>145</v>
      </c>
      <c r="AM9" s="39" t="s">
        <v>146</v>
      </c>
      <c r="AN9" s="39" t="s">
        <v>147</v>
      </c>
      <c r="AO9" s="39" t="s">
        <v>148</v>
      </c>
      <c r="AP9" s="39" t="s">
        <v>149</v>
      </c>
      <c r="AQ9" s="39" t="s">
        <v>150</v>
      </c>
      <c r="AR9" s="39" t="s">
        <v>151</v>
      </c>
      <c r="AS9" s="39" t="s">
        <v>152</v>
      </c>
      <c r="AT9" s="39" t="s">
        <v>153</v>
      </c>
      <c r="AU9" s="39" t="s">
        <v>154</v>
      </c>
      <c r="AV9" s="39" t="s">
        <v>155</v>
      </c>
      <c r="AW9" s="39" t="s">
        <v>156</v>
      </c>
      <c r="AX9" s="39" t="s">
        <v>157</v>
      </c>
      <c r="AY9" s="39" t="s">
        <v>158</v>
      </c>
      <c r="AZ9" s="39" t="s">
        <v>58</v>
      </c>
      <c r="BA9" s="39" t="s">
        <v>199</v>
      </c>
      <c r="BB9" s="39" t="s">
        <v>200</v>
      </c>
      <c r="BC9" s="39" t="s">
        <v>201</v>
      </c>
      <c r="BD9" s="39" t="s">
        <v>189</v>
      </c>
      <c r="BE9" s="39" t="s">
        <v>202</v>
      </c>
      <c r="BF9" s="39" t="s">
        <v>203</v>
      </c>
      <c r="BG9" s="39" t="s">
        <v>204</v>
      </c>
      <c r="BH9" s="39" t="s">
        <v>205</v>
      </c>
      <c r="BI9" s="39" t="s">
        <v>206</v>
      </c>
      <c r="BJ9" s="39" t="s">
        <v>219</v>
      </c>
      <c r="BK9" s="39" t="s">
        <v>220</v>
      </c>
      <c r="BL9" s="39" t="s">
        <v>221</v>
      </c>
      <c r="BM9" s="39" t="s">
        <v>222</v>
      </c>
      <c r="BN9" s="39" t="s">
        <v>223</v>
      </c>
      <c r="BO9" s="39" t="s">
        <v>224</v>
      </c>
      <c r="BP9" s="39" t="s">
        <v>225</v>
      </c>
    </row>
    <row r="10" spans="1:68" s="7" customFormat="1" ht="18.75" customHeight="1" thickBot="1">
      <c r="A10" s="16"/>
      <c r="B10" s="16" t="s">
        <v>10</v>
      </c>
      <c r="C10" s="39" t="s">
        <v>75</v>
      </c>
      <c r="D10" s="39" t="s">
        <v>76</v>
      </c>
      <c r="E10" s="39" t="s">
        <v>77</v>
      </c>
      <c r="F10" s="39" t="s">
        <v>77</v>
      </c>
      <c r="G10" s="39" t="s">
        <v>78</v>
      </c>
      <c r="H10" s="39" t="s">
        <v>79</v>
      </c>
      <c r="I10" s="39" t="s">
        <v>80</v>
      </c>
      <c r="J10" s="39" t="s">
        <v>81</v>
      </c>
      <c r="K10" s="39" t="s">
        <v>82</v>
      </c>
      <c r="L10" s="39" t="s">
        <v>83</v>
      </c>
      <c r="M10" s="39" t="s">
        <v>84</v>
      </c>
      <c r="N10" s="39" t="s">
        <v>85</v>
      </c>
      <c r="O10" s="39" t="s">
        <v>86</v>
      </c>
      <c r="P10" s="39" t="s">
        <v>87</v>
      </c>
      <c r="Q10" s="39" t="s">
        <v>88</v>
      </c>
      <c r="R10" s="36" t="s">
        <v>57</v>
      </c>
      <c r="S10" s="39" t="s">
        <v>127</v>
      </c>
      <c r="T10" s="39" t="s">
        <v>128</v>
      </c>
      <c r="U10" s="39" t="s">
        <v>128</v>
      </c>
      <c r="V10" s="39" t="s">
        <v>129</v>
      </c>
      <c r="W10" s="39" t="s">
        <v>130</v>
      </c>
      <c r="X10" s="39" t="s">
        <v>131</v>
      </c>
      <c r="Y10" s="39" t="s">
        <v>132</v>
      </c>
      <c r="Z10" s="39" t="s">
        <v>133</v>
      </c>
      <c r="AA10" s="39" t="s">
        <v>134</v>
      </c>
      <c r="AB10" s="39" t="s">
        <v>135</v>
      </c>
      <c r="AC10" s="39" t="s">
        <v>136</v>
      </c>
      <c r="AD10" s="39" t="s">
        <v>137</v>
      </c>
      <c r="AE10" s="39" t="s">
        <v>138</v>
      </c>
      <c r="AF10" s="39" t="s">
        <v>139</v>
      </c>
      <c r="AG10" s="39" t="s">
        <v>140</v>
      </c>
      <c r="AH10" s="39" t="s">
        <v>141</v>
      </c>
      <c r="AI10" s="39" t="s">
        <v>142</v>
      </c>
      <c r="AJ10" s="39" t="s">
        <v>143</v>
      </c>
      <c r="AK10" s="39" t="s">
        <v>144</v>
      </c>
      <c r="AL10" s="39" t="s">
        <v>145</v>
      </c>
      <c r="AM10" s="39" t="s">
        <v>146</v>
      </c>
      <c r="AN10" s="39" t="s">
        <v>147</v>
      </c>
      <c r="AO10" s="39" t="s">
        <v>148</v>
      </c>
      <c r="AP10" s="39" t="s">
        <v>149</v>
      </c>
      <c r="AQ10" s="39" t="s">
        <v>150</v>
      </c>
      <c r="AR10" s="39" t="s">
        <v>151</v>
      </c>
      <c r="AS10" s="39" t="s">
        <v>152</v>
      </c>
      <c r="AT10" s="39" t="s">
        <v>153</v>
      </c>
      <c r="AU10" s="39" t="s">
        <v>154</v>
      </c>
      <c r="AV10" s="39" t="s">
        <v>155</v>
      </c>
      <c r="AW10" s="39" t="s">
        <v>156</v>
      </c>
      <c r="AX10" s="39" t="s">
        <v>157</v>
      </c>
      <c r="AY10" s="39" t="s">
        <v>158</v>
      </c>
      <c r="AZ10" s="39" t="s">
        <v>58</v>
      </c>
      <c r="BA10" s="39" t="s">
        <v>199</v>
      </c>
      <c r="BB10" s="39" t="s">
        <v>200</v>
      </c>
      <c r="BC10" s="39" t="s">
        <v>201</v>
      </c>
      <c r="BD10" s="39" t="s">
        <v>189</v>
      </c>
      <c r="BE10" s="39" t="s">
        <v>202</v>
      </c>
      <c r="BF10" s="39" t="s">
        <v>203</v>
      </c>
      <c r="BG10" s="39" t="s">
        <v>204</v>
      </c>
      <c r="BH10" s="39" t="s">
        <v>205</v>
      </c>
      <c r="BI10" s="39" t="s">
        <v>206</v>
      </c>
      <c r="BJ10" s="39" t="s">
        <v>219</v>
      </c>
      <c r="BK10" s="39" t="s">
        <v>220</v>
      </c>
      <c r="BL10" s="39" t="s">
        <v>221</v>
      </c>
      <c r="BM10" s="39" t="s">
        <v>222</v>
      </c>
      <c r="BN10" s="39" t="s">
        <v>223</v>
      </c>
      <c r="BO10" s="39" t="s">
        <v>224</v>
      </c>
      <c r="BP10" s="39" t="s">
        <v>225</v>
      </c>
    </row>
    <row r="11" spans="1:68" s="7" customFormat="1" ht="18.75" customHeight="1" thickTop="1">
      <c r="A11" s="43" t="s">
        <v>6</v>
      </c>
      <c r="B11" s="25" t="s">
        <v>3</v>
      </c>
      <c r="C11" s="17">
        <f aca="true" t="shared" si="0" ref="C11:J11">C10*45%/100</f>
        <v>2.21625</v>
      </c>
      <c r="D11" s="17">
        <f t="shared" si="0"/>
        <v>2.7040499999999996</v>
      </c>
      <c r="E11" s="17">
        <f t="shared" si="0"/>
        <v>3.20085</v>
      </c>
      <c r="F11" s="17">
        <f t="shared" si="0"/>
        <v>3.20085</v>
      </c>
      <c r="G11" s="17">
        <f t="shared" si="0"/>
        <v>3.2165999999999997</v>
      </c>
      <c r="H11" s="17">
        <f t="shared" si="0"/>
        <v>1.85805</v>
      </c>
      <c r="I11" s="17">
        <f t="shared" si="0"/>
        <v>1.85715</v>
      </c>
      <c r="J11" s="17">
        <f t="shared" si="0"/>
        <v>3.21255</v>
      </c>
      <c r="K11" s="17">
        <f aca="true" t="shared" si="1" ref="K11:R11">K10*45%/100</f>
        <v>5.41485</v>
      </c>
      <c r="L11" s="17">
        <f t="shared" si="1"/>
        <v>2.3553</v>
      </c>
      <c r="M11" s="17">
        <f t="shared" si="1"/>
        <v>1.9827000000000001</v>
      </c>
      <c r="N11" s="17">
        <f t="shared" si="1"/>
        <v>1.8328499999999999</v>
      </c>
      <c r="O11" s="17">
        <f t="shared" si="1"/>
        <v>1.86525</v>
      </c>
      <c r="P11" s="17">
        <f t="shared" si="1"/>
        <v>0.7803</v>
      </c>
      <c r="Q11" s="17">
        <f t="shared" si="1"/>
        <v>1.84185</v>
      </c>
      <c r="R11" s="17">
        <f t="shared" si="1"/>
        <v>0.36315000000000003</v>
      </c>
      <c r="S11" s="17">
        <f aca="true" t="shared" si="2" ref="S11:AI11">S10*45%/100</f>
        <v>1.4687999999999999</v>
      </c>
      <c r="T11" s="17">
        <f t="shared" si="2"/>
        <v>2.1852</v>
      </c>
      <c r="U11" s="17">
        <f t="shared" si="2"/>
        <v>2.1852</v>
      </c>
      <c r="V11" s="17">
        <f t="shared" si="2"/>
        <v>2.03715</v>
      </c>
      <c r="W11" s="17">
        <f t="shared" si="2"/>
        <v>2.7297000000000002</v>
      </c>
      <c r="X11" s="17">
        <f t="shared" si="2"/>
        <v>2.35395</v>
      </c>
      <c r="Y11" s="17">
        <f t="shared" si="2"/>
        <v>4.290299999999999</v>
      </c>
      <c r="Z11" s="17">
        <f t="shared" si="2"/>
        <v>2.67075</v>
      </c>
      <c r="AA11" s="17">
        <f t="shared" si="2"/>
        <v>1.84365</v>
      </c>
      <c r="AB11" s="17">
        <f t="shared" si="2"/>
        <v>1.8139500000000002</v>
      </c>
      <c r="AC11" s="17">
        <f t="shared" si="2"/>
        <v>2.4385499999999998</v>
      </c>
      <c r="AD11" s="17">
        <f t="shared" si="2"/>
        <v>2.6698500000000003</v>
      </c>
      <c r="AE11" s="17">
        <f t="shared" si="2"/>
        <v>2.17845</v>
      </c>
      <c r="AF11" s="17">
        <f t="shared" si="2"/>
        <v>1.80315</v>
      </c>
      <c r="AG11" s="17">
        <f t="shared" si="2"/>
        <v>3.2247000000000003</v>
      </c>
      <c r="AH11" s="17">
        <f t="shared" si="2"/>
        <v>3.19365</v>
      </c>
      <c r="AI11" s="17">
        <f t="shared" si="2"/>
        <v>3.2481</v>
      </c>
      <c r="AJ11" s="17">
        <f aca="true" t="shared" si="3" ref="AJ11:BI11">AJ10*45%/100</f>
        <v>1.854</v>
      </c>
      <c r="AK11" s="17">
        <f t="shared" si="3"/>
        <v>2.7018</v>
      </c>
      <c r="AL11" s="17">
        <f t="shared" si="3"/>
        <v>1.8207000000000002</v>
      </c>
      <c r="AM11" s="17">
        <f t="shared" si="3"/>
        <v>2.0637</v>
      </c>
      <c r="AN11" s="17">
        <f t="shared" si="3"/>
        <v>2.17395</v>
      </c>
      <c r="AO11" s="17">
        <f t="shared" si="3"/>
        <v>2.1847499999999997</v>
      </c>
      <c r="AP11" s="17">
        <f t="shared" si="3"/>
        <v>3.2859000000000003</v>
      </c>
      <c r="AQ11" s="17">
        <f t="shared" si="3"/>
        <v>1.8828</v>
      </c>
      <c r="AR11" s="17">
        <f t="shared" si="3"/>
        <v>1.9566</v>
      </c>
      <c r="AS11" s="17">
        <f t="shared" si="3"/>
        <v>1.8886500000000002</v>
      </c>
      <c r="AT11" s="17">
        <f t="shared" si="3"/>
        <v>1.87155</v>
      </c>
      <c r="AU11" s="17">
        <f t="shared" si="3"/>
        <v>2.40975</v>
      </c>
      <c r="AV11" s="17">
        <f t="shared" si="3"/>
        <v>3.25575</v>
      </c>
      <c r="AW11" s="17">
        <f t="shared" si="3"/>
        <v>1.89405</v>
      </c>
      <c r="AX11" s="17">
        <f t="shared" si="3"/>
        <v>3.22335</v>
      </c>
      <c r="AY11" s="17">
        <f t="shared" si="3"/>
        <v>2.2077</v>
      </c>
      <c r="AZ11" s="17">
        <f t="shared" si="3"/>
        <v>2.34945</v>
      </c>
      <c r="BA11" s="17">
        <f t="shared" si="3"/>
        <v>3.86865</v>
      </c>
      <c r="BB11" s="17">
        <f t="shared" si="3"/>
        <v>1.629</v>
      </c>
      <c r="BC11" s="17">
        <f t="shared" si="3"/>
        <v>7.0533</v>
      </c>
      <c r="BD11" s="17">
        <f t="shared" si="3"/>
        <v>2.6073000000000004</v>
      </c>
      <c r="BE11" s="17">
        <f t="shared" si="3"/>
        <v>2.2022999999999997</v>
      </c>
      <c r="BF11" s="17">
        <f t="shared" si="3"/>
        <v>1.35405</v>
      </c>
      <c r="BG11" s="17">
        <f t="shared" si="3"/>
        <v>2.5551</v>
      </c>
      <c r="BH11" s="17">
        <f t="shared" si="3"/>
        <v>2.2509</v>
      </c>
      <c r="BI11" s="17">
        <f t="shared" si="3"/>
        <v>2.3742</v>
      </c>
      <c r="BJ11" s="17">
        <f aca="true" t="shared" si="4" ref="BJ11:BP11">BJ10*45%/100</f>
        <v>2.37825</v>
      </c>
      <c r="BK11" s="17">
        <f t="shared" si="4"/>
        <v>4.6701</v>
      </c>
      <c r="BL11" s="17">
        <f t="shared" si="4"/>
        <v>2.6649000000000003</v>
      </c>
      <c r="BM11" s="17">
        <f t="shared" si="4"/>
        <v>2.5839000000000003</v>
      </c>
      <c r="BN11" s="17">
        <f t="shared" si="4"/>
        <v>1.9242000000000001</v>
      </c>
      <c r="BO11" s="17">
        <f t="shared" si="4"/>
        <v>1.9354500000000001</v>
      </c>
      <c r="BP11" s="17">
        <f t="shared" si="4"/>
        <v>1.95615</v>
      </c>
    </row>
    <row r="12" spans="1:68" s="14" customFormat="1" ht="18.75" customHeight="1">
      <c r="A12" s="44"/>
      <c r="B12" s="26" t="s">
        <v>13</v>
      </c>
      <c r="C12" s="18">
        <f>1007.68*C11</f>
        <v>2233.2708</v>
      </c>
      <c r="D12" s="18">
        <f>1007.68*D11</f>
        <v>2724.8171039999993</v>
      </c>
      <c r="E12" s="18">
        <f aca="true" t="shared" si="5" ref="E12:S12">1007.68*E11</f>
        <v>3225.432528</v>
      </c>
      <c r="F12" s="18">
        <f t="shared" si="5"/>
        <v>3225.432528</v>
      </c>
      <c r="G12" s="18">
        <f t="shared" si="5"/>
        <v>3241.3034879999996</v>
      </c>
      <c r="H12" s="18">
        <f t="shared" si="5"/>
        <v>1872.319824</v>
      </c>
      <c r="I12" s="18">
        <f t="shared" si="5"/>
        <v>1871.412912</v>
      </c>
      <c r="J12" s="18">
        <f t="shared" si="5"/>
        <v>3237.2223839999997</v>
      </c>
      <c r="K12" s="18">
        <f t="shared" si="5"/>
        <v>5456.4360480000005</v>
      </c>
      <c r="L12" s="18">
        <f t="shared" si="5"/>
        <v>2373.388704</v>
      </c>
      <c r="M12" s="18">
        <f t="shared" si="5"/>
        <v>1997.927136</v>
      </c>
      <c r="N12" s="18">
        <f t="shared" si="5"/>
        <v>1846.9262879999999</v>
      </c>
      <c r="O12" s="18">
        <f t="shared" si="5"/>
        <v>1879.57512</v>
      </c>
      <c r="P12" s="18">
        <f t="shared" si="5"/>
        <v>786.292704</v>
      </c>
      <c r="Q12" s="18">
        <f t="shared" si="5"/>
        <v>1855.995408</v>
      </c>
      <c r="R12" s="18">
        <f t="shared" si="5"/>
        <v>365.938992</v>
      </c>
      <c r="S12" s="18">
        <f t="shared" si="5"/>
        <v>1480.0803839999999</v>
      </c>
      <c r="T12" s="18">
        <f aca="true" t="shared" si="6" ref="T12:AY12">1007.68*T11</f>
        <v>2201.982336</v>
      </c>
      <c r="U12" s="18">
        <f t="shared" si="6"/>
        <v>2201.982336</v>
      </c>
      <c r="V12" s="18">
        <f t="shared" si="6"/>
        <v>2052.7953119999997</v>
      </c>
      <c r="W12" s="18">
        <f t="shared" si="6"/>
        <v>2750.664096</v>
      </c>
      <c r="X12" s="18">
        <f t="shared" si="6"/>
        <v>2372.0283360000003</v>
      </c>
      <c r="Y12" s="18">
        <f t="shared" si="6"/>
        <v>4323.249503999999</v>
      </c>
      <c r="Z12" s="18">
        <f t="shared" si="6"/>
        <v>2691.26136</v>
      </c>
      <c r="AA12" s="18">
        <f t="shared" si="6"/>
        <v>1857.8092319999998</v>
      </c>
      <c r="AB12" s="18">
        <f t="shared" si="6"/>
        <v>1827.8811360000002</v>
      </c>
      <c r="AC12" s="18">
        <f t="shared" si="6"/>
        <v>2457.2780639999996</v>
      </c>
      <c r="AD12" s="18">
        <f t="shared" si="6"/>
        <v>2690.354448</v>
      </c>
      <c r="AE12" s="18">
        <f t="shared" si="6"/>
        <v>2195.180496</v>
      </c>
      <c r="AF12" s="18">
        <f t="shared" si="6"/>
        <v>1816.998192</v>
      </c>
      <c r="AG12" s="18">
        <f t="shared" si="6"/>
        <v>3249.465696</v>
      </c>
      <c r="AH12" s="18">
        <f t="shared" si="6"/>
        <v>3218.1772319999995</v>
      </c>
      <c r="AI12" s="18">
        <f t="shared" si="6"/>
        <v>3273.045408</v>
      </c>
      <c r="AJ12" s="18">
        <f t="shared" si="6"/>
        <v>1868.23872</v>
      </c>
      <c r="AK12" s="18">
        <f t="shared" si="6"/>
        <v>2722.5498239999997</v>
      </c>
      <c r="AL12" s="18">
        <f t="shared" si="6"/>
        <v>1834.682976</v>
      </c>
      <c r="AM12" s="18">
        <f t="shared" si="6"/>
        <v>2079.549216</v>
      </c>
      <c r="AN12" s="18">
        <f t="shared" si="6"/>
        <v>2190.645936</v>
      </c>
      <c r="AO12" s="18">
        <f t="shared" si="6"/>
        <v>2201.52888</v>
      </c>
      <c r="AP12" s="18">
        <f t="shared" si="6"/>
        <v>3311.1357120000002</v>
      </c>
      <c r="AQ12" s="18">
        <f t="shared" si="6"/>
        <v>1897.259904</v>
      </c>
      <c r="AR12" s="18">
        <f t="shared" si="6"/>
        <v>1971.6266879999998</v>
      </c>
      <c r="AS12" s="18">
        <f t="shared" si="6"/>
        <v>1903.1548320000002</v>
      </c>
      <c r="AT12" s="18">
        <f t="shared" si="6"/>
        <v>1885.9235039999999</v>
      </c>
      <c r="AU12" s="18">
        <f t="shared" si="6"/>
        <v>2428.25688</v>
      </c>
      <c r="AV12" s="18">
        <f t="shared" si="6"/>
        <v>3280.75416</v>
      </c>
      <c r="AW12" s="18">
        <f t="shared" si="6"/>
        <v>1908.596304</v>
      </c>
      <c r="AX12" s="18">
        <f t="shared" si="6"/>
        <v>3248.1053279999996</v>
      </c>
      <c r="AY12" s="18">
        <f t="shared" si="6"/>
        <v>2224.655136</v>
      </c>
      <c r="AZ12" s="18">
        <f aca="true" t="shared" si="7" ref="AZ12:BM12">1007.68*AZ11</f>
        <v>2367.493776</v>
      </c>
      <c r="BA12" s="18">
        <f t="shared" si="7"/>
        <v>3898.3612319999997</v>
      </c>
      <c r="BB12" s="18">
        <f t="shared" si="7"/>
        <v>1641.51072</v>
      </c>
      <c r="BC12" s="18">
        <f t="shared" si="7"/>
        <v>7107.469344</v>
      </c>
      <c r="BD12" s="18">
        <f t="shared" si="7"/>
        <v>2627.3240640000004</v>
      </c>
      <c r="BE12" s="18">
        <f t="shared" si="7"/>
        <v>2219.2136639999994</v>
      </c>
      <c r="BF12" s="18">
        <f t="shared" si="7"/>
        <v>1364.4491039999998</v>
      </c>
      <c r="BG12" s="18">
        <f t="shared" si="7"/>
        <v>2574.723168</v>
      </c>
      <c r="BH12" s="18">
        <f t="shared" si="7"/>
        <v>2268.186912</v>
      </c>
      <c r="BI12" s="18">
        <f t="shared" si="7"/>
        <v>2392.433856</v>
      </c>
      <c r="BJ12" s="18">
        <f t="shared" si="7"/>
        <v>2396.51496</v>
      </c>
      <c r="BK12" s="18">
        <f t="shared" si="7"/>
        <v>4705.966367999999</v>
      </c>
      <c r="BL12" s="18">
        <f t="shared" si="7"/>
        <v>2685.3664320000003</v>
      </c>
      <c r="BM12" s="18">
        <f t="shared" si="7"/>
        <v>2603.744352</v>
      </c>
      <c r="BN12" s="18">
        <f>1007.68*BN11</f>
        <v>1938.977856</v>
      </c>
      <c r="BO12" s="18">
        <f>1007.68*BO11</f>
        <v>1950.3142560000001</v>
      </c>
      <c r="BP12" s="18">
        <f>1007.68*BP11</f>
        <v>1971.1732319999999</v>
      </c>
    </row>
    <row r="13" spans="1:68" s="7" customFormat="1" ht="18.75" customHeight="1">
      <c r="A13" s="44"/>
      <c r="B13" s="26" t="s">
        <v>2</v>
      </c>
      <c r="C13" s="5">
        <f>C12/C9/12</f>
        <v>0.37788</v>
      </c>
      <c r="D13" s="5">
        <f>D12/D9/12</f>
        <v>0.37787999999999994</v>
      </c>
      <c r="E13" s="5">
        <f aca="true" t="shared" si="8" ref="E13:S13">E12/E9/12</f>
        <v>0.37788</v>
      </c>
      <c r="F13" s="5">
        <f t="shared" si="8"/>
        <v>0.37788</v>
      </c>
      <c r="G13" s="5">
        <f t="shared" si="8"/>
        <v>0.37788</v>
      </c>
      <c r="H13" s="5">
        <f t="shared" si="8"/>
        <v>0.37788</v>
      </c>
      <c r="I13" s="5">
        <f t="shared" si="8"/>
        <v>0.37788</v>
      </c>
      <c r="J13" s="5">
        <f t="shared" si="8"/>
        <v>0.37788</v>
      </c>
      <c r="K13" s="5">
        <f t="shared" si="8"/>
        <v>0.37788000000000005</v>
      </c>
      <c r="L13" s="5">
        <f t="shared" si="8"/>
        <v>0.37788</v>
      </c>
      <c r="M13" s="5">
        <f t="shared" si="8"/>
        <v>0.37788</v>
      </c>
      <c r="N13" s="5">
        <f t="shared" si="8"/>
        <v>0.37788</v>
      </c>
      <c r="O13" s="5">
        <f t="shared" si="8"/>
        <v>0.37788</v>
      </c>
      <c r="P13" s="5">
        <f t="shared" si="8"/>
        <v>0.37788</v>
      </c>
      <c r="Q13" s="5">
        <f t="shared" si="8"/>
        <v>0.37788</v>
      </c>
      <c r="R13" s="5">
        <f t="shared" si="8"/>
        <v>0.37788</v>
      </c>
      <c r="S13" s="5">
        <f t="shared" si="8"/>
        <v>0.37788</v>
      </c>
      <c r="T13" s="5">
        <f aca="true" t="shared" si="9" ref="T13:AY13">T12/T9/12</f>
        <v>0.37788</v>
      </c>
      <c r="U13" s="5">
        <f t="shared" si="9"/>
        <v>0.37788</v>
      </c>
      <c r="V13" s="5">
        <f t="shared" si="9"/>
        <v>0.37788</v>
      </c>
      <c r="W13" s="5">
        <f t="shared" si="9"/>
        <v>0.37788</v>
      </c>
      <c r="X13" s="5">
        <f t="shared" si="9"/>
        <v>0.37788000000000005</v>
      </c>
      <c r="Y13" s="5">
        <f t="shared" si="9"/>
        <v>0.37788</v>
      </c>
      <c r="Z13" s="5">
        <f t="shared" si="9"/>
        <v>0.37788</v>
      </c>
      <c r="AA13" s="5">
        <f t="shared" si="9"/>
        <v>0.37788</v>
      </c>
      <c r="AB13" s="5">
        <f t="shared" si="9"/>
        <v>0.37788</v>
      </c>
      <c r="AC13" s="5">
        <f t="shared" si="9"/>
        <v>0.37788</v>
      </c>
      <c r="AD13" s="5">
        <f t="shared" si="9"/>
        <v>0.37788000000000005</v>
      </c>
      <c r="AE13" s="5">
        <f t="shared" si="9"/>
        <v>0.37788</v>
      </c>
      <c r="AF13" s="5">
        <f t="shared" si="9"/>
        <v>0.37788</v>
      </c>
      <c r="AG13" s="5">
        <f t="shared" si="9"/>
        <v>0.37788</v>
      </c>
      <c r="AH13" s="5">
        <f t="shared" si="9"/>
        <v>0.37787999999999994</v>
      </c>
      <c r="AI13" s="5">
        <f t="shared" si="9"/>
        <v>0.37788</v>
      </c>
      <c r="AJ13" s="5">
        <f t="shared" si="9"/>
        <v>0.37788</v>
      </c>
      <c r="AK13" s="5">
        <f t="shared" si="9"/>
        <v>0.37788</v>
      </c>
      <c r="AL13" s="5">
        <f t="shared" si="9"/>
        <v>0.37788</v>
      </c>
      <c r="AM13" s="5">
        <f t="shared" si="9"/>
        <v>0.37788</v>
      </c>
      <c r="AN13" s="5">
        <f t="shared" si="9"/>
        <v>0.37788</v>
      </c>
      <c r="AO13" s="5">
        <f t="shared" si="9"/>
        <v>0.37788</v>
      </c>
      <c r="AP13" s="5">
        <f t="shared" si="9"/>
        <v>0.37788</v>
      </c>
      <c r="AQ13" s="5">
        <f t="shared" si="9"/>
        <v>0.37788</v>
      </c>
      <c r="AR13" s="5">
        <f t="shared" si="9"/>
        <v>0.37788</v>
      </c>
      <c r="AS13" s="5">
        <f t="shared" si="9"/>
        <v>0.37788000000000005</v>
      </c>
      <c r="AT13" s="5">
        <f t="shared" si="9"/>
        <v>0.37788</v>
      </c>
      <c r="AU13" s="5">
        <f t="shared" si="9"/>
        <v>0.37788</v>
      </c>
      <c r="AV13" s="5">
        <f t="shared" si="9"/>
        <v>0.37788</v>
      </c>
      <c r="AW13" s="5">
        <f t="shared" si="9"/>
        <v>0.37788</v>
      </c>
      <c r="AX13" s="5">
        <f t="shared" si="9"/>
        <v>0.37788</v>
      </c>
      <c r="AY13" s="5">
        <f t="shared" si="9"/>
        <v>0.37788</v>
      </c>
      <c r="AZ13" s="5">
        <f aca="true" t="shared" si="10" ref="AZ13:BM13">AZ12/AZ9/12</f>
        <v>0.37787999999999994</v>
      </c>
      <c r="BA13" s="5">
        <f t="shared" si="10"/>
        <v>0.37787999999999994</v>
      </c>
      <c r="BB13" s="5">
        <f t="shared" si="10"/>
        <v>0.37788</v>
      </c>
      <c r="BC13" s="5">
        <f t="shared" si="10"/>
        <v>0.37788</v>
      </c>
      <c r="BD13" s="5">
        <f t="shared" si="10"/>
        <v>0.37788000000000005</v>
      </c>
      <c r="BE13" s="5">
        <f t="shared" si="10"/>
        <v>0.37787999999999994</v>
      </c>
      <c r="BF13" s="5">
        <f t="shared" si="10"/>
        <v>0.37788</v>
      </c>
      <c r="BG13" s="5">
        <f t="shared" si="10"/>
        <v>0.37788</v>
      </c>
      <c r="BH13" s="5">
        <f t="shared" si="10"/>
        <v>0.37788</v>
      </c>
      <c r="BI13" s="5">
        <f t="shared" si="10"/>
        <v>0.37788</v>
      </c>
      <c r="BJ13" s="5">
        <f t="shared" si="10"/>
        <v>0.37788</v>
      </c>
      <c r="BK13" s="5">
        <f t="shared" si="10"/>
        <v>0.37788</v>
      </c>
      <c r="BL13" s="5">
        <f t="shared" si="10"/>
        <v>0.37788</v>
      </c>
      <c r="BM13" s="5">
        <f t="shared" si="10"/>
        <v>0.37788</v>
      </c>
      <c r="BN13" s="5">
        <f>BN12/BN9/12</f>
        <v>0.37788</v>
      </c>
      <c r="BO13" s="5">
        <f>BO12/BO9/12</f>
        <v>0.37788</v>
      </c>
      <c r="BP13" s="5">
        <f>BP12/BP9/12</f>
        <v>0.37788</v>
      </c>
    </row>
    <row r="14" spans="1:68" s="7" customFormat="1" ht="18.75" customHeight="1" thickBot="1">
      <c r="A14" s="45"/>
      <c r="B14" s="27" t="s">
        <v>0</v>
      </c>
      <c r="C14" s="19" t="s">
        <v>14</v>
      </c>
      <c r="D14" s="19" t="s">
        <v>14</v>
      </c>
      <c r="E14" s="19" t="s">
        <v>14</v>
      </c>
      <c r="F14" s="19" t="s">
        <v>14</v>
      </c>
      <c r="G14" s="19" t="s">
        <v>14</v>
      </c>
      <c r="H14" s="19" t="s">
        <v>14</v>
      </c>
      <c r="I14" s="19" t="s">
        <v>14</v>
      </c>
      <c r="J14" s="19" t="s">
        <v>14</v>
      </c>
      <c r="K14" s="19" t="s">
        <v>14</v>
      </c>
      <c r="L14" s="19" t="s">
        <v>14</v>
      </c>
      <c r="M14" s="19" t="s">
        <v>14</v>
      </c>
      <c r="N14" s="19" t="s">
        <v>14</v>
      </c>
      <c r="O14" s="19" t="s">
        <v>14</v>
      </c>
      <c r="P14" s="19" t="s">
        <v>14</v>
      </c>
      <c r="Q14" s="19" t="s">
        <v>14</v>
      </c>
      <c r="R14" s="19" t="s">
        <v>14</v>
      </c>
      <c r="S14" s="19" t="s">
        <v>14</v>
      </c>
      <c r="T14" s="19" t="s">
        <v>14</v>
      </c>
      <c r="U14" s="19" t="s">
        <v>14</v>
      </c>
      <c r="V14" s="19" t="s">
        <v>14</v>
      </c>
      <c r="W14" s="19" t="s">
        <v>14</v>
      </c>
      <c r="X14" s="19" t="s">
        <v>14</v>
      </c>
      <c r="Y14" s="19" t="s">
        <v>14</v>
      </c>
      <c r="Z14" s="19" t="s">
        <v>14</v>
      </c>
      <c r="AA14" s="19" t="s">
        <v>14</v>
      </c>
      <c r="AB14" s="19" t="s">
        <v>14</v>
      </c>
      <c r="AC14" s="19" t="s">
        <v>14</v>
      </c>
      <c r="AD14" s="19" t="s">
        <v>14</v>
      </c>
      <c r="AE14" s="19" t="s">
        <v>14</v>
      </c>
      <c r="AF14" s="19" t="s">
        <v>14</v>
      </c>
      <c r="AG14" s="19" t="s">
        <v>14</v>
      </c>
      <c r="AH14" s="19" t="s">
        <v>14</v>
      </c>
      <c r="AI14" s="19" t="s">
        <v>14</v>
      </c>
      <c r="AJ14" s="19" t="s">
        <v>14</v>
      </c>
      <c r="AK14" s="19" t="s">
        <v>14</v>
      </c>
      <c r="AL14" s="19" t="s">
        <v>14</v>
      </c>
      <c r="AM14" s="19" t="s">
        <v>14</v>
      </c>
      <c r="AN14" s="19" t="s">
        <v>14</v>
      </c>
      <c r="AO14" s="19" t="s">
        <v>14</v>
      </c>
      <c r="AP14" s="19" t="s">
        <v>14</v>
      </c>
      <c r="AQ14" s="19" t="s">
        <v>14</v>
      </c>
      <c r="AR14" s="19" t="s">
        <v>14</v>
      </c>
      <c r="AS14" s="19" t="s">
        <v>14</v>
      </c>
      <c r="AT14" s="19" t="s">
        <v>14</v>
      </c>
      <c r="AU14" s="19" t="s">
        <v>14</v>
      </c>
      <c r="AV14" s="19" t="s">
        <v>14</v>
      </c>
      <c r="AW14" s="19" t="s">
        <v>14</v>
      </c>
      <c r="AX14" s="19" t="s">
        <v>14</v>
      </c>
      <c r="AY14" s="19" t="s">
        <v>14</v>
      </c>
      <c r="AZ14" s="19" t="s">
        <v>14</v>
      </c>
      <c r="BA14" s="19" t="s">
        <v>14</v>
      </c>
      <c r="BB14" s="19" t="s">
        <v>14</v>
      </c>
      <c r="BC14" s="19" t="s">
        <v>14</v>
      </c>
      <c r="BD14" s="19" t="s">
        <v>14</v>
      </c>
      <c r="BE14" s="19" t="s">
        <v>14</v>
      </c>
      <c r="BF14" s="19" t="s">
        <v>14</v>
      </c>
      <c r="BG14" s="19" t="s">
        <v>14</v>
      </c>
      <c r="BH14" s="19" t="s">
        <v>14</v>
      </c>
      <c r="BI14" s="19" t="s">
        <v>14</v>
      </c>
      <c r="BJ14" s="19" t="s">
        <v>14</v>
      </c>
      <c r="BK14" s="19" t="s">
        <v>14</v>
      </c>
      <c r="BL14" s="19" t="s">
        <v>14</v>
      </c>
      <c r="BM14" s="19" t="s">
        <v>14</v>
      </c>
      <c r="BN14" s="19" t="s">
        <v>14</v>
      </c>
      <c r="BO14" s="19" t="s">
        <v>14</v>
      </c>
      <c r="BP14" s="19" t="s">
        <v>14</v>
      </c>
    </row>
    <row r="15" spans="1:68" s="7" customFormat="1" ht="18.75" customHeight="1" thickTop="1">
      <c r="A15" s="44" t="s">
        <v>16</v>
      </c>
      <c r="B15" s="32" t="s">
        <v>4</v>
      </c>
      <c r="C15" s="33">
        <f aca="true" t="shared" si="11" ref="C15:H15">C10*10%/10</f>
        <v>4.925</v>
      </c>
      <c r="D15" s="33">
        <f t="shared" si="11"/>
        <v>6.009</v>
      </c>
      <c r="E15" s="33">
        <f t="shared" si="11"/>
        <v>7.1129999999999995</v>
      </c>
      <c r="F15" s="33">
        <f t="shared" si="11"/>
        <v>7.1129999999999995</v>
      </c>
      <c r="G15" s="33">
        <f t="shared" si="11"/>
        <v>7.148000000000001</v>
      </c>
      <c r="H15" s="33">
        <f t="shared" si="11"/>
        <v>4.129</v>
      </c>
      <c r="I15" s="33">
        <f>I10*8%/10</f>
        <v>3.3015999999999996</v>
      </c>
      <c r="J15" s="33">
        <f aca="true" t="shared" si="12" ref="J15:O15">J10*10%/10</f>
        <v>7.139</v>
      </c>
      <c r="K15" s="33">
        <f t="shared" si="12"/>
        <v>12.033</v>
      </c>
      <c r="L15" s="33">
        <f t="shared" si="12"/>
        <v>5.234</v>
      </c>
      <c r="M15" s="33">
        <f t="shared" si="12"/>
        <v>4.406000000000001</v>
      </c>
      <c r="N15" s="33">
        <f t="shared" si="12"/>
        <v>4.073</v>
      </c>
      <c r="O15" s="33">
        <f t="shared" si="12"/>
        <v>4.1450000000000005</v>
      </c>
      <c r="P15" s="33">
        <f>P10*10%/10</f>
        <v>1.734</v>
      </c>
      <c r="Q15" s="33">
        <f>Q10*10%/10</f>
        <v>4.093000000000001</v>
      </c>
      <c r="R15" s="33">
        <f>R10*8%/10</f>
        <v>0.6456000000000001</v>
      </c>
      <c r="S15" s="33">
        <f aca="true" t="shared" si="13" ref="S15:AA15">S10*10%/10</f>
        <v>3.2640000000000002</v>
      </c>
      <c r="T15" s="33">
        <f t="shared" si="13"/>
        <v>4.856</v>
      </c>
      <c r="U15" s="33">
        <f t="shared" si="13"/>
        <v>4.856</v>
      </c>
      <c r="V15" s="33">
        <f t="shared" si="13"/>
        <v>4.527</v>
      </c>
      <c r="W15" s="33">
        <f t="shared" si="13"/>
        <v>6.066000000000001</v>
      </c>
      <c r="X15" s="33">
        <f t="shared" si="13"/>
        <v>5.231</v>
      </c>
      <c r="Y15" s="33">
        <f t="shared" si="13"/>
        <v>9.534</v>
      </c>
      <c r="Z15" s="33">
        <f t="shared" si="13"/>
        <v>5.9350000000000005</v>
      </c>
      <c r="AA15" s="33">
        <f t="shared" si="13"/>
        <v>4.0969999999999995</v>
      </c>
      <c r="AB15" s="33">
        <f aca="true" t="shared" si="14" ref="AB15:AG15">AB10*10%/10</f>
        <v>4.031000000000001</v>
      </c>
      <c r="AC15" s="33">
        <f t="shared" si="14"/>
        <v>5.419</v>
      </c>
      <c r="AD15" s="33">
        <f t="shared" si="14"/>
        <v>5.933</v>
      </c>
      <c r="AE15" s="33">
        <f t="shared" si="14"/>
        <v>4.841</v>
      </c>
      <c r="AF15" s="33">
        <f t="shared" si="14"/>
        <v>4.007</v>
      </c>
      <c r="AG15" s="33">
        <f t="shared" si="14"/>
        <v>7.166000000000001</v>
      </c>
      <c r="AH15" s="33">
        <f>AH10*8%/10</f>
        <v>5.6776</v>
      </c>
      <c r="AI15" s="33">
        <f aca="true" t="shared" si="15" ref="AI15:AN15">AI10*10%/10</f>
        <v>7.217999999999999</v>
      </c>
      <c r="AJ15" s="33">
        <f t="shared" si="15"/>
        <v>4.12</v>
      </c>
      <c r="AK15" s="33">
        <f t="shared" si="15"/>
        <v>6.004</v>
      </c>
      <c r="AL15" s="33">
        <f t="shared" si="15"/>
        <v>4.046000000000001</v>
      </c>
      <c r="AM15" s="33">
        <f t="shared" si="15"/>
        <v>4.586</v>
      </c>
      <c r="AN15" s="33">
        <f t="shared" si="15"/>
        <v>4.831</v>
      </c>
      <c r="AO15" s="33">
        <f>AO10*10%/10</f>
        <v>4.855</v>
      </c>
      <c r="AP15" s="33">
        <f>AP10*10%/10</f>
        <v>7.302000000000001</v>
      </c>
      <c r="AQ15" s="33">
        <f>AQ10*8%/10</f>
        <v>3.3472</v>
      </c>
      <c r="AR15" s="33">
        <f aca="true" t="shared" si="16" ref="AR15:AW15">AR10*10%/10</f>
        <v>4.348000000000001</v>
      </c>
      <c r="AS15" s="33">
        <f t="shared" si="16"/>
        <v>4.197</v>
      </c>
      <c r="AT15" s="33">
        <f t="shared" si="16"/>
        <v>4.159000000000001</v>
      </c>
      <c r="AU15" s="33">
        <f t="shared" si="16"/>
        <v>5.355</v>
      </c>
      <c r="AV15" s="33">
        <f t="shared" si="16"/>
        <v>7.235000000000001</v>
      </c>
      <c r="AW15" s="33">
        <f t="shared" si="16"/>
        <v>4.2090000000000005</v>
      </c>
      <c r="AX15" s="33">
        <f aca="true" t="shared" si="17" ref="AX15:BI15">AX10*10%/10</f>
        <v>7.162999999999999</v>
      </c>
      <c r="AY15" s="33">
        <f t="shared" si="17"/>
        <v>4.906000000000001</v>
      </c>
      <c r="AZ15" s="33">
        <f t="shared" si="17"/>
        <v>5.221000000000001</v>
      </c>
      <c r="BA15" s="33">
        <f t="shared" si="17"/>
        <v>8.597000000000001</v>
      </c>
      <c r="BB15" s="33">
        <f t="shared" si="17"/>
        <v>3.62</v>
      </c>
      <c r="BC15" s="33">
        <f t="shared" si="17"/>
        <v>15.674000000000001</v>
      </c>
      <c r="BD15" s="33">
        <f t="shared" si="17"/>
        <v>5.794</v>
      </c>
      <c r="BE15" s="33">
        <f t="shared" si="17"/>
        <v>4.894</v>
      </c>
      <c r="BF15" s="33">
        <f t="shared" si="17"/>
        <v>3.009</v>
      </c>
      <c r="BG15" s="33">
        <f t="shared" si="17"/>
        <v>5.678</v>
      </c>
      <c r="BH15" s="33">
        <f t="shared" si="17"/>
        <v>5.002000000000001</v>
      </c>
      <c r="BI15" s="33">
        <f t="shared" si="17"/>
        <v>5.276000000000001</v>
      </c>
      <c r="BJ15" s="33">
        <f aca="true" t="shared" si="18" ref="BJ15:BP15">BJ10*10%/10</f>
        <v>5.285</v>
      </c>
      <c r="BK15" s="33">
        <f t="shared" si="18"/>
        <v>10.378</v>
      </c>
      <c r="BL15" s="33">
        <f t="shared" si="18"/>
        <v>5.922000000000001</v>
      </c>
      <c r="BM15" s="33">
        <f t="shared" si="18"/>
        <v>5.742000000000001</v>
      </c>
      <c r="BN15" s="33">
        <f t="shared" si="18"/>
        <v>4.276000000000001</v>
      </c>
      <c r="BO15" s="33">
        <f t="shared" si="18"/>
        <v>4.301</v>
      </c>
      <c r="BP15" s="33">
        <f t="shared" si="18"/>
        <v>4.3469999999999995</v>
      </c>
    </row>
    <row r="16" spans="1:68" s="7" customFormat="1" ht="18.75" customHeight="1">
      <c r="A16" s="44"/>
      <c r="B16" s="26" t="s">
        <v>13</v>
      </c>
      <c r="C16" s="5">
        <f>2281.73*C15</f>
        <v>11237.52025</v>
      </c>
      <c r="D16" s="5">
        <f>2281.73*D15</f>
        <v>13710.915570000001</v>
      </c>
      <c r="E16" s="5">
        <f aca="true" t="shared" si="19" ref="E16:S16">2281.73*E15</f>
        <v>16229.945489999998</v>
      </c>
      <c r="F16" s="5">
        <f t="shared" si="19"/>
        <v>16229.945489999998</v>
      </c>
      <c r="G16" s="5">
        <f t="shared" si="19"/>
        <v>16309.806040000001</v>
      </c>
      <c r="H16" s="5">
        <f t="shared" si="19"/>
        <v>9421.263169999998</v>
      </c>
      <c r="I16" s="5">
        <f t="shared" si="19"/>
        <v>7533.359767999999</v>
      </c>
      <c r="J16" s="5">
        <f t="shared" si="19"/>
        <v>16289.270470000001</v>
      </c>
      <c r="K16" s="5">
        <f t="shared" si="19"/>
        <v>27456.05709</v>
      </c>
      <c r="L16" s="5">
        <f t="shared" si="19"/>
        <v>11942.57482</v>
      </c>
      <c r="M16" s="5">
        <f t="shared" si="19"/>
        <v>10053.302380000001</v>
      </c>
      <c r="N16" s="5">
        <f t="shared" si="19"/>
        <v>9293.48629</v>
      </c>
      <c r="O16" s="5">
        <f t="shared" si="19"/>
        <v>9457.77085</v>
      </c>
      <c r="P16" s="5">
        <f t="shared" si="19"/>
        <v>3956.51982</v>
      </c>
      <c r="Q16" s="5">
        <f t="shared" si="19"/>
        <v>9339.120890000002</v>
      </c>
      <c r="R16" s="5">
        <f t="shared" si="19"/>
        <v>1473.084888</v>
      </c>
      <c r="S16" s="5">
        <f t="shared" si="19"/>
        <v>7447.566720000001</v>
      </c>
      <c r="T16" s="5">
        <f aca="true" t="shared" si="20" ref="T16:AY16">2281.73*T15</f>
        <v>11080.08088</v>
      </c>
      <c r="U16" s="5">
        <f t="shared" si="20"/>
        <v>11080.08088</v>
      </c>
      <c r="V16" s="5">
        <f t="shared" si="20"/>
        <v>10329.39171</v>
      </c>
      <c r="W16" s="5">
        <f t="shared" si="20"/>
        <v>13840.974180000001</v>
      </c>
      <c r="X16" s="5">
        <f t="shared" si="20"/>
        <v>11935.72963</v>
      </c>
      <c r="Y16" s="5">
        <f t="shared" si="20"/>
        <v>21754.01382</v>
      </c>
      <c r="Z16" s="5">
        <f t="shared" si="20"/>
        <v>13542.067550000002</v>
      </c>
      <c r="AA16" s="5">
        <f t="shared" si="20"/>
        <v>9348.247809999999</v>
      </c>
      <c r="AB16" s="5">
        <f t="shared" si="20"/>
        <v>9197.65363</v>
      </c>
      <c r="AC16" s="5">
        <f t="shared" si="20"/>
        <v>12364.69487</v>
      </c>
      <c r="AD16" s="5">
        <f t="shared" si="20"/>
        <v>13537.50409</v>
      </c>
      <c r="AE16" s="5">
        <f t="shared" si="20"/>
        <v>11045.854930000001</v>
      </c>
      <c r="AF16" s="5">
        <f t="shared" si="20"/>
        <v>9142.892109999999</v>
      </c>
      <c r="AG16" s="5">
        <f t="shared" si="20"/>
        <v>16350.877180000003</v>
      </c>
      <c r="AH16" s="5">
        <f t="shared" si="20"/>
        <v>12954.750248</v>
      </c>
      <c r="AI16" s="5">
        <f t="shared" si="20"/>
        <v>16469.52714</v>
      </c>
      <c r="AJ16" s="5">
        <f t="shared" si="20"/>
        <v>9400.7276</v>
      </c>
      <c r="AK16" s="5">
        <f t="shared" si="20"/>
        <v>13699.50692</v>
      </c>
      <c r="AL16" s="5">
        <f t="shared" si="20"/>
        <v>9231.879580000003</v>
      </c>
      <c r="AM16" s="5">
        <f t="shared" si="20"/>
        <v>10464.013780000001</v>
      </c>
      <c r="AN16" s="5">
        <f t="shared" si="20"/>
        <v>11023.03763</v>
      </c>
      <c r="AO16" s="5">
        <f t="shared" si="20"/>
        <v>11077.79915</v>
      </c>
      <c r="AP16" s="5">
        <f t="shared" si="20"/>
        <v>16661.192460000002</v>
      </c>
      <c r="AQ16" s="5">
        <f t="shared" si="20"/>
        <v>7637.406656</v>
      </c>
      <c r="AR16" s="5">
        <f t="shared" si="20"/>
        <v>9920.962040000002</v>
      </c>
      <c r="AS16" s="5">
        <f t="shared" si="20"/>
        <v>9576.42081</v>
      </c>
      <c r="AT16" s="5">
        <f t="shared" si="20"/>
        <v>9489.715070000002</v>
      </c>
      <c r="AU16" s="5">
        <f t="shared" si="20"/>
        <v>12218.66415</v>
      </c>
      <c r="AV16" s="5">
        <f t="shared" si="20"/>
        <v>16508.316550000003</v>
      </c>
      <c r="AW16" s="5">
        <f t="shared" si="20"/>
        <v>9603.801570000001</v>
      </c>
      <c r="AX16" s="5">
        <f t="shared" si="20"/>
        <v>16344.03199</v>
      </c>
      <c r="AY16" s="5">
        <f t="shared" si="20"/>
        <v>11194.16738</v>
      </c>
      <c r="AZ16" s="5">
        <f aca="true" t="shared" si="21" ref="AZ16:BM16">2281.73*AZ15</f>
        <v>11912.912330000003</v>
      </c>
      <c r="BA16" s="5">
        <f t="shared" si="21"/>
        <v>19616.032810000004</v>
      </c>
      <c r="BB16" s="5">
        <f t="shared" si="21"/>
        <v>8259.8626</v>
      </c>
      <c r="BC16" s="5">
        <f t="shared" si="21"/>
        <v>35763.83602</v>
      </c>
      <c r="BD16" s="5">
        <f t="shared" si="21"/>
        <v>13220.34362</v>
      </c>
      <c r="BE16" s="5">
        <f t="shared" si="21"/>
        <v>11166.78662</v>
      </c>
      <c r="BF16" s="5">
        <f t="shared" si="21"/>
        <v>6865.72557</v>
      </c>
      <c r="BG16" s="5">
        <f t="shared" si="21"/>
        <v>12955.66294</v>
      </c>
      <c r="BH16" s="5">
        <f t="shared" si="21"/>
        <v>11413.21346</v>
      </c>
      <c r="BI16" s="5">
        <f t="shared" si="21"/>
        <v>12038.407480000002</v>
      </c>
      <c r="BJ16" s="5">
        <f t="shared" si="21"/>
        <v>12058.94305</v>
      </c>
      <c r="BK16" s="5">
        <f t="shared" si="21"/>
        <v>23679.79394</v>
      </c>
      <c r="BL16" s="5">
        <f t="shared" si="21"/>
        <v>13512.405060000001</v>
      </c>
      <c r="BM16" s="5">
        <f t="shared" si="21"/>
        <v>13101.693660000003</v>
      </c>
      <c r="BN16" s="5">
        <f>2281.73*BN15</f>
        <v>9756.677480000002</v>
      </c>
      <c r="BO16" s="5">
        <f>2281.73*BO15</f>
        <v>9813.720730000001</v>
      </c>
      <c r="BP16" s="5">
        <f>2281.73*BP15</f>
        <v>9918.68031</v>
      </c>
    </row>
    <row r="17" spans="1:68" s="7" customFormat="1" ht="18.75" customHeight="1">
      <c r="A17" s="44"/>
      <c r="B17" s="26" t="s">
        <v>2</v>
      </c>
      <c r="C17" s="5">
        <f>C16/C9/12</f>
        <v>1.9014416666666667</v>
      </c>
      <c r="D17" s="5">
        <f>D16/D9/12</f>
        <v>1.901441666666667</v>
      </c>
      <c r="E17" s="5">
        <f aca="true" t="shared" si="22" ref="E17:S17">E16/E9/12</f>
        <v>1.9014416666666667</v>
      </c>
      <c r="F17" s="5">
        <f t="shared" si="22"/>
        <v>1.9014416666666667</v>
      </c>
      <c r="G17" s="5">
        <f t="shared" si="22"/>
        <v>1.901441666666667</v>
      </c>
      <c r="H17" s="5">
        <f t="shared" si="22"/>
        <v>1.9014416666666663</v>
      </c>
      <c r="I17" s="5">
        <f t="shared" si="22"/>
        <v>1.5211533333333334</v>
      </c>
      <c r="J17" s="5">
        <f t="shared" si="22"/>
        <v>1.901441666666667</v>
      </c>
      <c r="K17" s="5">
        <f t="shared" si="22"/>
        <v>1.9014416666666667</v>
      </c>
      <c r="L17" s="5">
        <f t="shared" si="22"/>
        <v>1.9014416666666667</v>
      </c>
      <c r="M17" s="5">
        <f t="shared" si="22"/>
        <v>1.9014416666666667</v>
      </c>
      <c r="N17" s="5">
        <f t="shared" si="22"/>
        <v>1.9014416666666667</v>
      </c>
      <c r="O17" s="5">
        <f t="shared" si="22"/>
        <v>1.901441666666667</v>
      </c>
      <c r="P17" s="5">
        <f t="shared" si="22"/>
        <v>1.9014416666666667</v>
      </c>
      <c r="Q17" s="5">
        <f t="shared" si="22"/>
        <v>1.901441666666667</v>
      </c>
      <c r="R17" s="5">
        <f t="shared" si="22"/>
        <v>1.5211533333333334</v>
      </c>
      <c r="S17" s="5">
        <f t="shared" si="22"/>
        <v>1.901441666666667</v>
      </c>
      <c r="T17" s="5">
        <f aca="true" t="shared" si="23" ref="T17:AY17">T16/T9/12</f>
        <v>1.9014416666666667</v>
      </c>
      <c r="U17" s="5">
        <f t="shared" si="23"/>
        <v>1.9014416666666667</v>
      </c>
      <c r="V17" s="5">
        <f t="shared" si="23"/>
        <v>1.9014416666666667</v>
      </c>
      <c r="W17" s="5">
        <f t="shared" si="23"/>
        <v>1.9014416666666667</v>
      </c>
      <c r="X17" s="5">
        <f t="shared" si="23"/>
        <v>1.9014416666666667</v>
      </c>
      <c r="Y17" s="5">
        <f t="shared" si="23"/>
        <v>1.9014416666666667</v>
      </c>
      <c r="Z17" s="5">
        <f t="shared" si="23"/>
        <v>1.901441666666667</v>
      </c>
      <c r="AA17" s="5">
        <f t="shared" si="23"/>
        <v>1.9014416666666667</v>
      </c>
      <c r="AB17" s="5">
        <f t="shared" si="23"/>
        <v>1.9014416666666667</v>
      </c>
      <c r="AC17" s="5">
        <f t="shared" si="23"/>
        <v>1.9014416666666667</v>
      </c>
      <c r="AD17" s="5">
        <f t="shared" si="23"/>
        <v>1.901441666666667</v>
      </c>
      <c r="AE17" s="5">
        <f t="shared" si="23"/>
        <v>1.901441666666667</v>
      </c>
      <c r="AF17" s="5">
        <f t="shared" si="23"/>
        <v>1.9014416666666667</v>
      </c>
      <c r="AG17" s="5">
        <f t="shared" si="23"/>
        <v>1.901441666666667</v>
      </c>
      <c r="AH17" s="5">
        <f t="shared" si="23"/>
        <v>1.5211533333333334</v>
      </c>
      <c r="AI17" s="5">
        <f t="shared" si="23"/>
        <v>1.9014416666666667</v>
      </c>
      <c r="AJ17" s="5">
        <f t="shared" si="23"/>
        <v>1.9014416666666667</v>
      </c>
      <c r="AK17" s="5">
        <f t="shared" si="23"/>
        <v>1.9014416666666667</v>
      </c>
      <c r="AL17" s="5">
        <f t="shared" si="23"/>
        <v>1.9014416666666671</v>
      </c>
      <c r="AM17" s="5">
        <f t="shared" si="23"/>
        <v>1.901441666666667</v>
      </c>
      <c r="AN17" s="5">
        <f t="shared" si="23"/>
        <v>1.9014416666666667</v>
      </c>
      <c r="AO17" s="5">
        <f t="shared" si="23"/>
        <v>1.901441666666667</v>
      </c>
      <c r="AP17" s="5">
        <f t="shared" si="23"/>
        <v>1.901441666666667</v>
      </c>
      <c r="AQ17" s="5">
        <f t="shared" si="23"/>
        <v>1.5211533333333334</v>
      </c>
      <c r="AR17" s="5">
        <f t="shared" si="23"/>
        <v>1.901441666666667</v>
      </c>
      <c r="AS17" s="5">
        <f t="shared" si="23"/>
        <v>1.9014416666666667</v>
      </c>
      <c r="AT17" s="5">
        <f t="shared" si="23"/>
        <v>1.9014416666666671</v>
      </c>
      <c r="AU17" s="5">
        <f t="shared" si="23"/>
        <v>1.9014416666666667</v>
      </c>
      <c r="AV17" s="5">
        <f t="shared" si="23"/>
        <v>1.901441666666667</v>
      </c>
      <c r="AW17" s="5">
        <f t="shared" si="23"/>
        <v>1.901441666666667</v>
      </c>
      <c r="AX17" s="5">
        <f t="shared" si="23"/>
        <v>1.9014416666666667</v>
      </c>
      <c r="AY17" s="5">
        <f t="shared" si="23"/>
        <v>1.9014416666666667</v>
      </c>
      <c r="AZ17" s="5">
        <f aca="true" t="shared" si="24" ref="AZ17:BM17">AZ16/AZ9/12</f>
        <v>1.901441666666667</v>
      </c>
      <c r="BA17" s="5">
        <f t="shared" si="24"/>
        <v>1.901441666666667</v>
      </c>
      <c r="BB17" s="5">
        <f t="shared" si="24"/>
        <v>1.9014416666666667</v>
      </c>
      <c r="BC17" s="5">
        <f t="shared" si="24"/>
        <v>1.9014416666666667</v>
      </c>
      <c r="BD17" s="5">
        <f t="shared" si="24"/>
        <v>1.9014416666666667</v>
      </c>
      <c r="BE17" s="5">
        <f t="shared" si="24"/>
        <v>1.901441666666667</v>
      </c>
      <c r="BF17" s="5">
        <f t="shared" si="24"/>
        <v>1.9014416666666667</v>
      </c>
      <c r="BG17" s="5">
        <f t="shared" si="24"/>
        <v>1.901441666666667</v>
      </c>
      <c r="BH17" s="5">
        <f t="shared" si="24"/>
        <v>1.901441666666667</v>
      </c>
      <c r="BI17" s="5">
        <f t="shared" si="24"/>
        <v>1.901441666666667</v>
      </c>
      <c r="BJ17" s="5">
        <f t="shared" si="24"/>
        <v>1.9014416666666667</v>
      </c>
      <c r="BK17" s="5">
        <f t="shared" si="24"/>
        <v>1.9014416666666667</v>
      </c>
      <c r="BL17" s="5">
        <f t="shared" si="24"/>
        <v>1.9014416666666667</v>
      </c>
      <c r="BM17" s="5">
        <f t="shared" si="24"/>
        <v>1.901441666666667</v>
      </c>
      <c r="BN17" s="5">
        <f>BN16/BN9/12</f>
        <v>1.901441666666667</v>
      </c>
      <c r="BO17" s="5">
        <f>BO16/BO9/12</f>
        <v>1.9014416666666667</v>
      </c>
      <c r="BP17" s="5">
        <f>BP16/BP9/12</f>
        <v>1.9014416666666667</v>
      </c>
    </row>
    <row r="18" spans="1:68" s="7" customFormat="1" ht="18.75" customHeight="1" thickBot="1">
      <c r="A18" s="45"/>
      <c r="B18" s="27" t="s">
        <v>0</v>
      </c>
      <c r="C18" s="34" t="s">
        <v>14</v>
      </c>
      <c r="D18" s="34" t="s">
        <v>14</v>
      </c>
      <c r="E18" s="34" t="s">
        <v>14</v>
      </c>
      <c r="F18" s="34" t="s">
        <v>14</v>
      </c>
      <c r="G18" s="34" t="s">
        <v>14</v>
      </c>
      <c r="H18" s="34" t="s">
        <v>14</v>
      </c>
      <c r="I18" s="34" t="s">
        <v>14</v>
      </c>
      <c r="J18" s="34" t="s">
        <v>14</v>
      </c>
      <c r="K18" s="34" t="s">
        <v>14</v>
      </c>
      <c r="L18" s="34" t="s">
        <v>14</v>
      </c>
      <c r="M18" s="34" t="s">
        <v>14</v>
      </c>
      <c r="N18" s="34" t="s">
        <v>14</v>
      </c>
      <c r="O18" s="34" t="s">
        <v>14</v>
      </c>
      <c r="P18" s="34" t="s">
        <v>14</v>
      </c>
      <c r="Q18" s="34" t="s">
        <v>14</v>
      </c>
      <c r="R18" s="34" t="s">
        <v>14</v>
      </c>
      <c r="S18" s="34" t="s">
        <v>14</v>
      </c>
      <c r="T18" s="34" t="s">
        <v>14</v>
      </c>
      <c r="U18" s="34" t="s">
        <v>14</v>
      </c>
      <c r="V18" s="34" t="s">
        <v>14</v>
      </c>
      <c r="W18" s="34" t="s">
        <v>14</v>
      </c>
      <c r="X18" s="34" t="s">
        <v>14</v>
      </c>
      <c r="Y18" s="34" t="s">
        <v>14</v>
      </c>
      <c r="Z18" s="34" t="s">
        <v>14</v>
      </c>
      <c r="AA18" s="34" t="s">
        <v>14</v>
      </c>
      <c r="AB18" s="34" t="s">
        <v>14</v>
      </c>
      <c r="AC18" s="34" t="s">
        <v>14</v>
      </c>
      <c r="AD18" s="34" t="s">
        <v>14</v>
      </c>
      <c r="AE18" s="34" t="s">
        <v>14</v>
      </c>
      <c r="AF18" s="34" t="s">
        <v>14</v>
      </c>
      <c r="AG18" s="34" t="s">
        <v>14</v>
      </c>
      <c r="AH18" s="34" t="s">
        <v>14</v>
      </c>
      <c r="AI18" s="34" t="s">
        <v>14</v>
      </c>
      <c r="AJ18" s="34" t="s">
        <v>14</v>
      </c>
      <c r="AK18" s="34" t="s">
        <v>14</v>
      </c>
      <c r="AL18" s="34" t="s">
        <v>14</v>
      </c>
      <c r="AM18" s="34" t="s">
        <v>14</v>
      </c>
      <c r="AN18" s="34" t="s">
        <v>14</v>
      </c>
      <c r="AO18" s="34" t="s">
        <v>14</v>
      </c>
      <c r="AP18" s="34" t="s">
        <v>14</v>
      </c>
      <c r="AQ18" s="34" t="s">
        <v>14</v>
      </c>
      <c r="AR18" s="34" t="s">
        <v>14</v>
      </c>
      <c r="AS18" s="34" t="s">
        <v>14</v>
      </c>
      <c r="AT18" s="34" t="s">
        <v>14</v>
      </c>
      <c r="AU18" s="34" t="s">
        <v>14</v>
      </c>
      <c r="AV18" s="34" t="s">
        <v>14</v>
      </c>
      <c r="AW18" s="34" t="s">
        <v>14</v>
      </c>
      <c r="AX18" s="34" t="s">
        <v>14</v>
      </c>
      <c r="AY18" s="34" t="s">
        <v>14</v>
      </c>
      <c r="AZ18" s="34" t="s">
        <v>14</v>
      </c>
      <c r="BA18" s="34" t="s">
        <v>14</v>
      </c>
      <c r="BB18" s="34" t="s">
        <v>14</v>
      </c>
      <c r="BC18" s="34" t="s">
        <v>14</v>
      </c>
      <c r="BD18" s="34" t="s">
        <v>14</v>
      </c>
      <c r="BE18" s="34" t="s">
        <v>14</v>
      </c>
      <c r="BF18" s="34" t="s">
        <v>14</v>
      </c>
      <c r="BG18" s="34" t="s">
        <v>14</v>
      </c>
      <c r="BH18" s="34" t="s">
        <v>14</v>
      </c>
      <c r="BI18" s="34" t="s">
        <v>14</v>
      </c>
      <c r="BJ18" s="34" t="s">
        <v>14</v>
      </c>
      <c r="BK18" s="34" t="s">
        <v>14</v>
      </c>
      <c r="BL18" s="34" t="s">
        <v>14</v>
      </c>
      <c r="BM18" s="34" t="s">
        <v>14</v>
      </c>
      <c r="BN18" s="34" t="s">
        <v>14</v>
      </c>
      <c r="BO18" s="34" t="s">
        <v>14</v>
      </c>
      <c r="BP18" s="34" t="s">
        <v>14</v>
      </c>
    </row>
    <row r="19" spans="1:68" s="7" customFormat="1" ht="18.75" customHeight="1" thickTop="1">
      <c r="A19" s="43" t="s">
        <v>17</v>
      </c>
      <c r="B19" s="28" t="s">
        <v>11</v>
      </c>
      <c r="C19" s="39" t="s">
        <v>89</v>
      </c>
      <c r="D19" s="39" t="s">
        <v>90</v>
      </c>
      <c r="E19" s="39" t="s">
        <v>91</v>
      </c>
      <c r="F19" s="39" t="s">
        <v>92</v>
      </c>
      <c r="G19" s="39" t="s">
        <v>93</v>
      </c>
      <c r="H19" s="39" t="s">
        <v>94</v>
      </c>
      <c r="I19" s="39" t="s">
        <v>95</v>
      </c>
      <c r="J19" s="39" t="s">
        <v>96</v>
      </c>
      <c r="K19" s="39" t="s">
        <v>97</v>
      </c>
      <c r="L19" s="39" t="s">
        <v>98</v>
      </c>
      <c r="M19" s="39" t="s">
        <v>99</v>
      </c>
      <c r="N19" s="39" t="s">
        <v>100</v>
      </c>
      <c r="O19" s="39" t="s">
        <v>101</v>
      </c>
      <c r="P19" s="39" t="s">
        <v>102</v>
      </c>
      <c r="Q19" s="39" t="s">
        <v>103</v>
      </c>
      <c r="R19" s="36" t="s">
        <v>56</v>
      </c>
      <c r="S19" s="39" t="s">
        <v>159</v>
      </c>
      <c r="T19" s="39" t="s">
        <v>160</v>
      </c>
      <c r="U19" s="39" t="s">
        <v>161</v>
      </c>
      <c r="V19" s="39" t="s">
        <v>162</v>
      </c>
      <c r="W19" s="39" t="s">
        <v>163</v>
      </c>
      <c r="X19" s="39" t="s">
        <v>164</v>
      </c>
      <c r="Y19" s="39" t="s">
        <v>165</v>
      </c>
      <c r="Z19" s="39" t="s">
        <v>166</v>
      </c>
      <c r="AA19" s="39" t="s">
        <v>167</v>
      </c>
      <c r="AB19" s="39" t="s">
        <v>168</v>
      </c>
      <c r="AC19" s="39" t="s">
        <v>169</v>
      </c>
      <c r="AD19" s="39" t="s">
        <v>170</v>
      </c>
      <c r="AE19" s="39" t="s">
        <v>171</v>
      </c>
      <c r="AF19" s="39" t="s">
        <v>172</v>
      </c>
      <c r="AG19" s="39" t="s">
        <v>173</v>
      </c>
      <c r="AH19" s="39" t="s">
        <v>173</v>
      </c>
      <c r="AI19" s="39" t="s">
        <v>174</v>
      </c>
      <c r="AJ19" s="39" t="s">
        <v>175</v>
      </c>
      <c r="AK19" s="39" t="s">
        <v>176</v>
      </c>
      <c r="AL19" s="39" t="s">
        <v>177</v>
      </c>
      <c r="AM19" s="39" t="s">
        <v>178</v>
      </c>
      <c r="AN19" s="39" t="s">
        <v>179</v>
      </c>
      <c r="AO19" s="39" t="s">
        <v>180</v>
      </c>
      <c r="AP19" s="39" t="s">
        <v>181</v>
      </c>
      <c r="AQ19" s="39" t="s">
        <v>182</v>
      </c>
      <c r="AR19" s="39" t="s">
        <v>183</v>
      </c>
      <c r="AS19" s="39" t="s">
        <v>184</v>
      </c>
      <c r="AT19" s="39" t="s">
        <v>185</v>
      </c>
      <c r="AU19" s="39" t="s">
        <v>186</v>
      </c>
      <c r="AV19" s="39" t="s">
        <v>187</v>
      </c>
      <c r="AW19" s="39" t="s">
        <v>188</v>
      </c>
      <c r="AX19" s="39" t="s">
        <v>189</v>
      </c>
      <c r="AY19" s="39" t="s">
        <v>190</v>
      </c>
      <c r="AZ19" s="39" t="s">
        <v>207</v>
      </c>
      <c r="BA19" s="39" t="s">
        <v>208</v>
      </c>
      <c r="BB19" s="39" t="s">
        <v>209</v>
      </c>
      <c r="BC19" s="39" t="s">
        <v>210</v>
      </c>
      <c r="BD19" s="39" t="s">
        <v>211</v>
      </c>
      <c r="BE19" s="39" t="s">
        <v>212</v>
      </c>
      <c r="BF19" s="39" t="s">
        <v>209</v>
      </c>
      <c r="BG19" s="39" t="s">
        <v>213</v>
      </c>
      <c r="BH19" s="39" t="s">
        <v>214</v>
      </c>
      <c r="BI19" s="39" t="s">
        <v>215</v>
      </c>
      <c r="BJ19" s="39" t="s">
        <v>86</v>
      </c>
      <c r="BK19" s="39" t="s">
        <v>226</v>
      </c>
      <c r="BL19" s="39" t="s">
        <v>227</v>
      </c>
      <c r="BM19" s="39" t="s">
        <v>228</v>
      </c>
      <c r="BN19" s="39" t="s">
        <v>229</v>
      </c>
      <c r="BO19" s="39" t="s">
        <v>230</v>
      </c>
      <c r="BP19" s="39" t="s">
        <v>231</v>
      </c>
    </row>
    <row r="20" spans="1:68" s="7" customFormat="1" ht="18.75" customHeight="1">
      <c r="A20" s="44"/>
      <c r="B20" s="29" t="s">
        <v>4</v>
      </c>
      <c r="C20" s="20">
        <f>C19*0.1</f>
        <v>39.53</v>
      </c>
      <c r="D20" s="20">
        <f>D19*0.1</f>
        <v>47.99</v>
      </c>
      <c r="E20" s="20">
        <f>E19*0.1</f>
        <v>55.900000000000006</v>
      </c>
      <c r="F20" s="20">
        <f>F19*0.1</f>
        <v>56.5</v>
      </c>
      <c r="G20" s="20">
        <f>G19*0.1</f>
        <v>55.98</v>
      </c>
      <c r="H20" s="20">
        <f>H19*0.08</f>
        <v>25.384</v>
      </c>
      <c r="I20" s="20">
        <f>I19*0.09</f>
        <v>29.61</v>
      </c>
      <c r="J20" s="20">
        <f>J19*0.08</f>
        <v>45.52</v>
      </c>
      <c r="K20" s="20">
        <f>K19*0.08</f>
        <v>94.41600000000001</v>
      </c>
      <c r="L20" s="20">
        <f>L19*0.1</f>
        <v>42.25</v>
      </c>
      <c r="M20" s="20">
        <f>M19*0.07</f>
        <v>40.98500000000001</v>
      </c>
      <c r="N20" s="20">
        <f>N19*0.09</f>
        <v>33.363</v>
      </c>
      <c r="O20" s="20">
        <f>O19*0.1</f>
        <v>32.5</v>
      </c>
      <c r="P20" s="20">
        <f>P19*0.05</f>
        <v>14.600000000000001</v>
      </c>
      <c r="Q20" s="20">
        <f>Q19*0.09</f>
        <v>29.169</v>
      </c>
      <c r="R20" s="20">
        <f>R19*0.06</f>
        <v>7.8</v>
      </c>
      <c r="S20" s="20">
        <f>S19*0.09</f>
        <v>32.418</v>
      </c>
      <c r="T20" s="20">
        <f>T19*0.12</f>
        <v>47.64</v>
      </c>
      <c r="U20" s="20">
        <f>U19*0.12</f>
        <v>46.86</v>
      </c>
      <c r="V20" s="20">
        <f>V19*0.11</f>
        <v>39.116</v>
      </c>
      <c r="W20" s="20">
        <f>W19*0.11</f>
        <v>52.019</v>
      </c>
      <c r="X20" s="20">
        <f>X19*0.11</f>
        <v>49.06</v>
      </c>
      <c r="Y20" s="20">
        <f>Y19*0.11</f>
        <v>86.185</v>
      </c>
      <c r="Z20" s="20">
        <f>Z19*0.11</f>
        <v>53.24</v>
      </c>
      <c r="AA20" s="20">
        <f>AA19*0.1</f>
        <v>37.72</v>
      </c>
      <c r="AB20" s="20">
        <f>AB19*0.12</f>
        <v>38.879999999999995</v>
      </c>
      <c r="AC20" s="20">
        <f>AC19*0.11</f>
        <v>51.48</v>
      </c>
      <c r="AD20" s="20">
        <f>AD19*0.11</f>
        <v>53.46</v>
      </c>
      <c r="AE20" s="20">
        <f>AE19*0.09</f>
        <v>47.034</v>
      </c>
      <c r="AF20" s="20">
        <f>AF19*0.11</f>
        <v>35.211000000000006</v>
      </c>
      <c r="AG20" s="20">
        <f>AG19*0.11</f>
        <v>63.107000000000006</v>
      </c>
      <c r="AH20" s="20">
        <f>AH19*0.12</f>
        <v>68.84400000000001</v>
      </c>
      <c r="AI20" s="20">
        <f>AI19*0.12</f>
        <v>67.464</v>
      </c>
      <c r="AJ20" s="20">
        <f>AJ19*0.11</f>
        <v>38.896</v>
      </c>
      <c r="AK20" s="20">
        <f>AK19*0.1</f>
        <v>54.400000000000006</v>
      </c>
      <c r="AL20" s="20">
        <f>AL19*0.11</f>
        <v>37.18</v>
      </c>
      <c r="AM20" s="20">
        <f>AM19*0.11</f>
        <v>41.8</v>
      </c>
      <c r="AN20" s="20">
        <f>AN19*0.11</f>
        <v>42.284</v>
      </c>
      <c r="AO20" s="20">
        <f>AO19*0.12</f>
        <v>46.775999999999996</v>
      </c>
      <c r="AP20" s="20">
        <f>AP19*0.11</f>
        <v>64.064</v>
      </c>
      <c r="AQ20" s="20">
        <f>AQ19*0.13</f>
        <v>40.391</v>
      </c>
      <c r="AR20" s="20">
        <f>AR19*0.13</f>
        <v>42.38</v>
      </c>
      <c r="AS20" s="20">
        <f>AS19*0.13</f>
        <v>41.34</v>
      </c>
      <c r="AT20" s="20">
        <f>AT19*0.12</f>
        <v>38.784</v>
      </c>
      <c r="AU20" s="20">
        <f aca="true" t="shared" si="25" ref="AU20:BA20">AU19*0.09</f>
        <v>49.184999999999995</v>
      </c>
      <c r="AV20" s="20">
        <f>AV19*0.12</f>
        <v>66.62400000000001</v>
      </c>
      <c r="AW20" s="20">
        <f>AW19*0.12</f>
        <v>39.24</v>
      </c>
      <c r="AX20" s="20">
        <f>AX19*0.12</f>
        <v>69.52799999999999</v>
      </c>
      <c r="AY20" s="20">
        <f>AY19*0.12</f>
        <v>46.572</v>
      </c>
      <c r="AZ20" s="20">
        <f t="shared" si="25"/>
        <v>49.25699999999999</v>
      </c>
      <c r="BA20" s="20">
        <f t="shared" si="25"/>
        <v>79.767</v>
      </c>
      <c r="BB20" s="20">
        <f>BB19*0.12</f>
        <v>31.2</v>
      </c>
      <c r="BC20" s="20">
        <f>BC19*0.1</f>
        <v>134.6</v>
      </c>
      <c r="BD20" s="20">
        <f>BD19*0.11</f>
        <v>50.49</v>
      </c>
      <c r="BE20" s="20">
        <f>BE19*0.11</f>
        <v>42.075</v>
      </c>
      <c r="BF20" s="20">
        <f>BF19*0.1</f>
        <v>26</v>
      </c>
      <c r="BG20" s="20">
        <f>BG19*0.1</f>
        <v>45</v>
      </c>
      <c r="BH20" s="20">
        <f>BH19*0.11</f>
        <v>42.669</v>
      </c>
      <c r="BI20" s="20">
        <f>BI19*0.132</f>
        <v>47.124</v>
      </c>
      <c r="BJ20" s="20">
        <f>BJ19*0.12</f>
        <v>49.739999999999995</v>
      </c>
      <c r="BK20" s="20">
        <f>BK19*0.12</f>
        <v>94.008</v>
      </c>
      <c r="BL20" s="20">
        <f>BL19*0.11</f>
        <v>58.949</v>
      </c>
      <c r="BM20" s="20">
        <f>BM19*0.11</f>
        <v>50.71</v>
      </c>
      <c r="BN20" s="20">
        <f>BN19*0.09</f>
        <v>38.223</v>
      </c>
      <c r="BO20" s="20">
        <f>BO19*0.1</f>
        <v>35.1</v>
      </c>
      <c r="BP20" s="20">
        <f>BP19*0.09</f>
        <v>37.44</v>
      </c>
    </row>
    <row r="21" spans="1:68" s="7" customFormat="1" ht="18.75" customHeight="1">
      <c r="A21" s="44"/>
      <c r="B21" s="26" t="s">
        <v>13</v>
      </c>
      <c r="C21" s="4">
        <f>445.14*C20</f>
        <v>17596.3842</v>
      </c>
      <c r="D21" s="4">
        <f>445.14*D20</f>
        <v>21362.2686</v>
      </c>
      <c r="E21" s="4">
        <f aca="true" t="shared" si="26" ref="E21:S21">445.14*E20</f>
        <v>24883.326</v>
      </c>
      <c r="F21" s="4">
        <f t="shared" si="26"/>
        <v>25150.41</v>
      </c>
      <c r="G21" s="4">
        <f t="shared" si="26"/>
        <v>24918.937199999997</v>
      </c>
      <c r="H21" s="4">
        <f t="shared" si="26"/>
        <v>11299.43376</v>
      </c>
      <c r="I21" s="4">
        <f t="shared" si="26"/>
        <v>13180.5954</v>
      </c>
      <c r="J21" s="4">
        <f t="shared" si="26"/>
        <v>20262.772800000002</v>
      </c>
      <c r="K21" s="4">
        <f t="shared" si="26"/>
        <v>42028.338240000005</v>
      </c>
      <c r="L21" s="4">
        <f t="shared" si="26"/>
        <v>18807.165</v>
      </c>
      <c r="M21" s="4">
        <f t="shared" si="26"/>
        <v>18244.0629</v>
      </c>
      <c r="N21" s="4">
        <f t="shared" si="26"/>
        <v>14851.20582</v>
      </c>
      <c r="O21" s="4">
        <f t="shared" si="26"/>
        <v>14467.05</v>
      </c>
      <c r="P21" s="4">
        <f t="shared" si="26"/>
        <v>6499.044000000001</v>
      </c>
      <c r="Q21" s="4">
        <f t="shared" si="26"/>
        <v>12984.28866</v>
      </c>
      <c r="R21" s="4">
        <f t="shared" si="26"/>
        <v>3472.0919999999996</v>
      </c>
      <c r="S21" s="4">
        <f t="shared" si="26"/>
        <v>14430.548519999998</v>
      </c>
      <c r="T21" s="4">
        <f aca="true" t="shared" si="27" ref="T21:AY21">445.14*T20</f>
        <v>21206.4696</v>
      </c>
      <c r="U21" s="4">
        <f t="shared" si="27"/>
        <v>20859.2604</v>
      </c>
      <c r="V21" s="4">
        <f t="shared" si="27"/>
        <v>17412.09624</v>
      </c>
      <c r="W21" s="4">
        <f t="shared" si="27"/>
        <v>23155.73766</v>
      </c>
      <c r="X21" s="4">
        <f t="shared" si="27"/>
        <v>21838.5684</v>
      </c>
      <c r="Y21" s="4">
        <f t="shared" si="27"/>
        <v>38364.3909</v>
      </c>
      <c r="Z21" s="4">
        <f t="shared" si="27"/>
        <v>23699.2536</v>
      </c>
      <c r="AA21" s="4">
        <f t="shared" si="27"/>
        <v>16790.6808</v>
      </c>
      <c r="AB21" s="4">
        <f t="shared" si="27"/>
        <v>17307.043199999996</v>
      </c>
      <c r="AC21" s="4">
        <f t="shared" si="27"/>
        <v>22915.8072</v>
      </c>
      <c r="AD21" s="4">
        <f t="shared" si="27"/>
        <v>23797.1844</v>
      </c>
      <c r="AE21" s="4">
        <f t="shared" si="27"/>
        <v>20936.71476</v>
      </c>
      <c r="AF21" s="4">
        <f t="shared" si="27"/>
        <v>15673.824540000001</v>
      </c>
      <c r="AG21" s="4">
        <f t="shared" si="27"/>
        <v>28091.44998</v>
      </c>
      <c r="AH21" s="4">
        <f t="shared" si="27"/>
        <v>30645.218160000004</v>
      </c>
      <c r="AI21" s="4">
        <f t="shared" si="27"/>
        <v>30030.92496</v>
      </c>
      <c r="AJ21" s="4">
        <f t="shared" si="27"/>
        <v>17314.16544</v>
      </c>
      <c r="AK21" s="4">
        <f t="shared" si="27"/>
        <v>24215.616</v>
      </c>
      <c r="AL21" s="4">
        <f t="shared" si="27"/>
        <v>16550.3052</v>
      </c>
      <c r="AM21" s="4">
        <f t="shared" si="27"/>
        <v>18606.852</v>
      </c>
      <c r="AN21" s="4">
        <f t="shared" si="27"/>
        <v>18822.299759999998</v>
      </c>
      <c r="AO21" s="4">
        <f t="shared" si="27"/>
        <v>20821.868639999997</v>
      </c>
      <c r="AP21" s="4">
        <f t="shared" si="27"/>
        <v>28517.448959999994</v>
      </c>
      <c r="AQ21" s="4">
        <f t="shared" si="27"/>
        <v>17979.649739999997</v>
      </c>
      <c r="AR21" s="4">
        <f t="shared" si="27"/>
        <v>18865.0332</v>
      </c>
      <c r="AS21" s="4">
        <f t="shared" si="27"/>
        <v>18402.087600000003</v>
      </c>
      <c r="AT21" s="4">
        <f t="shared" si="27"/>
        <v>17264.30976</v>
      </c>
      <c r="AU21" s="4">
        <f t="shared" si="27"/>
        <v>21894.2109</v>
      </c>
      <c r="AV21" s="4">
        <f t="shared" si="27"/>
        <v>29657.007360000003</v>
      </c>
      <c r="AW21" s="4">
        <f t="shared" si="27"/>
        <v>17467.2936</v>
      </c>
      <c r="AX21" s="4">
        <f t="shared" si="27"/>
        <v>30949.693919999994</v>
      </c>
      <c r="AY21" s="4">
        <f t="shared" si="27"/>
        <v>20731.06008</v>
      </c>
      <c r="AZ21" s="4">
        <f aca="true" t="shared" si="28" ref="AZ21:BM21">445.14*AZ20</f>
        <v>21926.260979999995</v>
      </c>
      <c r="BA21" s="4">
        <f t="shared" si="28"/>
        <v>35507.482379999994</v>
      </c>
      <c r="BB21" s="4">
        <f t="shared" si="28"/>
        <v>13888.367999999999</v>
      </c>
      <c r="BC21" s="4">
        <f t="shared" si="28"/>
        <v>59915.844</v>
      </c>
      <c r="BD21" s="4">
        <f t="shared" si="28"/>
        <v>22475.1186</v>
      </c>
      <c r="BE21" s="4">
        <f t="shared" si="28"/>
        <v>18729.2655</v>
      </c>
      <c r="BF21" s="4">
        <f t="shared" si="28"/>
        <v>11573.64</v>
      </c>
      <c r="BG21" s="4">
        <f t="shared" si="28"/>
        <v>20031.3</v>
      </c>
      <c r="BH21" s="4">
        <f t="shared" si="28"/>
        <v>18993.678659999998</v>
      </c>
      <c r="BI21" s="4">
        <f t="shared" si="28"/>
        <v>20976.77736</v>
      </c>
      <c r="BJ21" s="4">
        <f t="shared" si="28"/>
        <v>22141.2636</v>
      </c>
      <c r="BK21" s="4">
        <f t="shared" si="28"/>
        <v>41846.721119999995</v>
      </c>
      <c r="BL21" s="4">
        <f t="shared" si="28"/>
        <v>26240.557859999997</v>
      </c>
      <c r="BM21" s="4">
        <f t="shared" si="28"/>
        <v>22573.0494</v>
      </c>
      <c r="BN21" s="4">
        <f>445.14*BN20</f>
        <v>17014.586219999997</v>
      </c>
      <c r="BO21" s="4">
        <f>445.14*BO20</f>
        <v>15624.414</v>
      </c>
      <c r="BP21" s="4">
        <f>445.14*BP20</f>
        <v>16666.041599999997</v>
      </c>
    </row>
    <row r="22" spans="1:68" s="7" customFormat="1" ht="18.75" customHeight="1">
      <c r="A22" s="44"/>
      <c r="B22" s="26" t="s">
        <v>2</v>
      </c>
      <c r="C22" s="5">
        <f>C21/C9/12</f>
        <v>2.977391573604061</v>
      </c>
      <c r="D22" s="5">
        <f>D21/D9/12</f>
        <v>2.962537943085372</v>
      </c>
      <c r="E22" s="5">
        <f aca="true" t="shared" si="29" ref="E22:S22">E21/E9/12</f>
        <v>2.915240404892451</v>
      </c>
      <c r="F22" s="5">
        <f t="shared" si="29"/>
        <v>2.9465309995782376</v>
      </c>
      <c r="G22" s="5">
        <f t="shared" si="29"/>
        <v>2.9051176552881923</v>
      </c>
      <c r="H22" s="5">
        <f t="shared" si="29"/>
        <v>2.280502494550739</v>
      </c>
      <c r="I22" s="5">
        <f t="shared" si="29"/>
        <v>2.6614561424763754</v>
      </c>
      <c r="J22" s="5">
        <f t="shared" si="29"/>
        <v>2.3652674043983755</v>
      </c>
      <c r="K22" s="5">
        <f t="shared" si="29"/>
        <v>2.9106303664921467</v>
      </c>
      <c r="L22" s="5">
        <f t="shared" si="29"/>
        <v>2.9943900458540313</v>
      </c>
      <c r="M22" s="5">
        <f t="shared" si="29"/>
        <v>3.4506095665002268</v>
      </c>
      <c r="N22" s="5">
        <f t="shared" si="29"/>
        <v>3.038547716670758</v>
      </c>
      <c r="O22" s="5">
        <f t="shared" si="29"/>
        <v>2.908534378769602</v>
      </c>
      <c r="P22" s="5">
        <f t="shared" si="29"/>
        <v>3.123339100346021</v>
      </c>
      <c r="Q22" s="5">
        <f t="shared" si="29"/>
        <v>2.6435965184461274</v>
      </c>
      <c r="R22" s="5">
        <f t="shared" si="29"/>
        <v>3.5853903345724905</v>
      </c>
      <c r="S22" s="5">
        <f t="shared" si="29"/>
        <v>3.6842699448529412</v>
      </c>
      <c r="T22" s="5">
        <f aca="true" t="shared" si="30" ref="T22:AY22">T21/T9/12</f>
        <v>3.639221169686985</v>
      </c>
      <c r="U22" s="5">
        <f t="shared" si="30"/>
        <v>3.57963694398682</v>
      </c>
      <c r="V22" s="5">
        <f t="shared" si="30"/>
        <v>3.2052308813783963</v>
      </c>
      <c r="W22" s="5">
        <f t="shared" si="30"/>
        <v>3.181082764589515</v>
      </c>
      <c r="X22" s="5">
        <f t="shared" si="30"/>
        <v>3.479030204549799</v>
      </c>
      <c r="Y22" s="5">
        <f t="shared" si="30"/>
        <v>3.3532961768407805</v>
      </c>
      <c r="Z22" s="5">
        <f t="shared" si="30"/>
        <v>3.3276121314237574</v>
      </c>
      <c r="AA22" s="5">
        <f t="shared" si="30"/>
        <v>3.415238955333171</v>
      </c>
      <c r="AB22" s="5">
        <f t="shared" si="30"/>
        <v>3.577905234433142</v>
      </c>
      <c r="AC22" s="5">
        <f t="shared" si="30"/>
        <v>3.5239907732053886</v>
      </c>
      <c r="AD22" s="5">
        <f t="shared" si="30"/>
        <v>3.342488960053936</v>
      </c>
      <c r="AE22" s="5">
        <f t="shared" si="30"/>
        <v>3.604061619500103</v>
      </c>
      <c r="AF22" s="5">
        <f t="shared" si="30"/>
        <v>3.2596756800598956</v>
      </c>
      <c r="AG22" s="5">
        <f t="shared" si="30"/>
        <v>3.266751555958694</v>
      </c>
      <c r="AH22" s="5">
        <f t="shared" si="30"/>
        <v>3.598377032548965</v>
      </c>
      <c r="AI22" s="5">
        <f t="shared" si="30"/>
        <v>3.4671336658354117</v>
      </c>
      <c r="AJ22" s="5">
        <f t="shared" si="30"/>
        <v>3.5020561165048547</v>
      </c>
      <c r="AK22" s="5">
        <f t="shared" si="30"/>
        <v>3.3610393071285816</v>
      </c>
      <c r="AL22" s="5">
        <f t="shared" si="30"/>
        <v>3.4087792881858623</v>
      </c>
      <c r="AM22" s="5">
        <f t="shared" si="30"/>
        <v>3.3810968163977315</v>
      </c>
      <c r="AN22" s="5">
        <f t="shared" si="30"/>
        <v>3.246791513144276</v>
      </c>
      <c r="AO22" s="5">
        <f t="shared" si="30"/>
        <v>3.573956168898043</v>
      </c>
      <c r="AP22" s="5">
        <f t="shared" si="30"/>
        <v>3.254524897288413</v>
      </c>
      <c r="AQ22" s="5">
        <f t="shared" si="30"/>
        <v>3.5810328513384317</v>
      </c>
      <c r="AR22" s="5">
        <f t="shared" si="30"/>
        <v>3.6156534038638455</v>
      </c>
      <c r="AS22" s="5">
        <f t="shared" si="30"/>
        <v>3.6538177269478207</v>
      </c>
      <c r="AT22" s="5">
        <f t="shared" si="30"/>
        <v>3.4592269295503733</v>
      </c>
      <c r="AU22" s="5">
        <f t="shared" si="30"/>
        <v>3.4071289915966383</v>
      </c>
      <c r="AV22" s="5">
        <f t="shared" si="30"/>
        <v>3.415918838977195</v>
      </c>
      <c r="AW22" s="5">
        <f t="shared" si="30"/>
        <v>3.4583221667854604</v>
      </c>
      <c r="AX22" s="5">
        <f t="shared" si="30"/>
        <v>3.6006438084601418</v>
      </c>
      <c r="AY22" s="5">
        <f t="shared" si="30"/>
        <v>3.521378597635548</v>
      </c>
      <c r="AZ22" s="5">
        <f aca="true" t="shared" si="31" ref="AZ22:BM22">AZ21/AZ9/12</f>
        <v>3.4996905094809416</v>
      </c>
      <c r="BA22" s="5">
        <f t="shared" si="31"/>
        <v>3.4418481621495864</v>
      </c>
      <c r="BB22" s="5">
        <f t="shared" si="31"/>
        <v>3.197138121546961</v>
      </c>
      <c r="BC22" s="5">
        <f t="shared" si="31"/>
        <v>3.1855218833737395</v>
      </c>
      <c r="BD22" s="5">
        <f t="shared" si="31"/>
        <v>3.232527701070073</v>
      </c>
      <c r="BE22" s="5">
        <f t="shared" si="31"/>
        <v>3.1891543216183087</v>
      </c>
      <c r="BF22" s="5">
        <f t="shared" si="31"/>
        <v>3.2052841475573284</v>
      </c>
      <c r="BG22" s="5">
        <f t="shared" si="31"/>
        <v>2.9398996125396266</v>
      </c>
      <c r="BH22" s="5">
        <f t="shared" si="31"/>
        <v>3.1643473710515795</v>
      </c>
      <c r="BI22" s="5">
        <f t="shared" si="31"/>
        <v>3.3132387793783167</v>
      </c>
      <c r="BJ22" s="5">
        <f t="shared" si="31"/>
        <v>3.491211542100283</v>
      </c>
      <c r="BK22" s="5">
        <f t="shared" si="31"/>
        <v>3.3602107920601267</v>
      </c>
      <c r="BL22" s="5">
        <f t="shared" si="31"/>
        <v>3.6925247467071927</v>
      </c>
      <c r="BM22" s="5">
        <f t="shared" si="31"/>
        <v>3.276014367816092</v>
      </c>
      <c r="BN22" s="5">
        <f>BN21/BN9/12</f>
        <v>3.3159078227315244</v>
      </c>
      <c r="BO22" s="5">
        <f>BO21/BO9/12</f>
        <v>3.027283189955824</v>
      </c>
      <c r="BP22" s="5">
        <f>BP21/BP9/12</f>
        <v>3.194931677018633</v>
      </c>
    </row>
    <row r="23" spans="1:68" s="7" customFormat="1" ht="18.75" customHeight="1" thickBot="1">
      <c r="A23" s="45"/>
      <c r="B23" s="27" t="s">
        <v>0</v>
      </c>
      <c r="C23" s="19" t="s">
        <v>21</v>
      </c>
      <c r="D23" s="19" t="s">
        <v>21</v>
      </c>
      <c r="E23" s="19" t="s">
        <v>21</v>
      </c>
      <c r="F23" s="19" t="s">
        <v>21</v>
      </c>
      <c r="G23" s="19" t="s">
        <v>21</v>
      </c>
      <c r="H23" s="19" t="s">
        <v>21</v>
      </c>
      <c r="I23" s="19" t="s">
        <v>21</v>
      </c>
      <c r="J23" s="19" t="s">
        <v>21</v>
      </c>
      <c r="K23" s="19" t="s">
        <v>21</v>
      </c>
      <c r="L23" s="19" t="s">
        <v>21</v>
      </c>
      <c r="M23" s="19" t="s">
        <v>21</v>
      </c>
      <c r="N23" s="19" t="s">
        <v>21</v>
      </c>
      <c r="O23" s="19" t="s">
        <v>21</v>
      </c>
      <c r="P23" s="19" t="s">
        <v>21</v>
      </c>
      <c r="Q23" s="19" t="s">
        <v>21</v>
      </c>
      <c r="R23" s="19" t="s">
        <v>21</v>
      </c>
      <c r="S23" s="19" t="s">
        <v>21</v>
      </c>
      <c r="T23" s="19" t="s">
        <v>21</v>
      </c>
      <c r="U23" s="19" t="s">
        <v>21</v>
      </c>
      <c r="V23" s="19" t="s">
        <v>21</v>
      </c>
      <c r="W23" s="19" t="s">
        <v>21</v>
      </c>
      <c r="X23" s="19" t="s">
        <v>21</v>
      </c>
      <c r="Y23" s="19" t="s">
        <v>21</v>
      </c>
      <c r="Z23" s="19" t="s">
        <v>21</v>
      </c>
      <c r="AA23" s="19" t="s">
        <v>21</v>
      </c>
      <c r="AB23" s="19" t="s">
        <v>21</v>
      </c>
      <c r="AC23" s="19" t="s">
        <v>21</v>
      </c>
      <c r="AD23" s="19" t="s">
        <v>21</v>
      </c>
      <c r="AE23" s="19" t="s">
        <v>21</v>
      </c>
      <c r="AF23" s="19" t="s">
        <v>21</v>
      </c>
      <c r="AG23" s="19" t="s">
        <v>21</v>
      </c>
      <c r="AH23" s="19" t="s">
        <v>21</v>
      </c>
      <c r="AI23" s="19" t="s">
        <v>21</v>
      </c>
      <c r="AJ23" s="19" t="s">
        <v>21</v>
      </c>
      <c r="AK23" s="19" t="s">
        <v>21</v>
      </c>
      <c r="AL23" s="19" t="s">
        <v>21</v>
      </c>
      <c r="AM23" s="19" t="s">
        <v>21</v>
      </c>
      <c r="AN23" s="19" t="s">
        <v>21</v>
      </c>
      <c r="AO23" s="19" t="s">
        <v>21</v>
      </c>
      <c r="AP23" s="19" t="s">
        <v>21</v>
      </c>
      <c r="AQ23" s="19" t="s">
        <v>21</v>
      </c>
      <c r="AR23" s="19" t="s">
        <v>21</v>
      </c>
      <c r="AS23" s="19" t="s">
        <v>21</v>
      </c>
      <c r="AT23" s="19" t="s">
        <v>21</v>
      </c>
      <c r="AU23" s="19" t="s">
        <v>21</v>
      </c>
      <c r="AV23" s="19" t="s">
        <v>21</v>
      </c>
      <c r="AW23" s="19" t="s">
        <v>21</v>
      </c>
      <c r="AX23" s="19" t="s">
        <v>21</v>
      </c>
      <c r="AY23" s="19" t="s">
        <v>21</v>
      </c>
      <c r="AZ23" s="19" t="s">
        <v>21</v>
      </c>
      <c r="BA23" s="19" t="s">
        <v>21</v>
      </c>
      <c r="BB23" s="19" t="s">
        <v>21</v>
      </c>
      <c r="BC23" s="19" t="s">
        <v>21</v>
      </c>
      <c r="BD23" s="19" t="s">
        <v>21</v>
      </c>
      <c r="BE23" s="19" t="s">
        <v>21</v>
      </c>
      <c r="BF23" s="19" t="s">
        <v>21</v>
      </c>
      <c r="BG23" s="19" t="s">
        <v>21</v>
      </c>
      <c r="BH23" s="19" t="s">
        <v>21</v>
      </c>
      <c r="BI23" s="19" t="s">
        <v>21</v>
      </c>
      <c r="BJ23" s="19" t="s">
        <v>21</v>
      </c>
      <c r="BK23" s="19" t="s">
        <v>21</v>
      </c>
      <c r="BL23" s="19" t="s">
        <v>21</v>
      </c>
      <c r="BM23" s="19" t="s">
        <v>21</v>
      </c>
      <c r="BN23" s="19" t="s">
        <v>21</v>
      </c>
      <c r="BO23" s="19" t="s">
        <v>21</v>
      </c>
      <c r="BP23" s="19" t="s">
        <v>21</v>
      </c>
    </row>
    <row r="24" spans="1:68" s="7" customFormat="1" ht="18.75" customHeight="1" thickTop="1">
      <c r="A24" s="43" t="s">
        <v>18</v>
      </c>
      <c r="B24" s="25" t="s">
        <v>4</v>
      </c>
      <c r="C24" s="35">
        <f>C10*0.25%</f>
        <v>1.23125</v>
      </c>
      <c r="D24" s="35">
        <f>D10*0.25%</f>
        <v>1.50225</v>
      </c>
      <c r="E24" s="35">
        <f aca="true" t="shared" si="32" ref="E24:S24">E10*0.25%</f>
        <v>1.7782499999999999</v>
      </c>
      <c r="F24" s="35">
        <f t="shared" si="32"/>
        <v>1.7782499999999999</v>
      </c>
      <c r="G24" s="35">
        <f t="shared" si="32"/>
        <v>1.787</v>
      </c>
      <c r="H24" s="35">
        <f t="shared" si="32"/>
        <v>1.03225</v>
      </c>
      <c r="I24" s="35">
        <f t="shared" si="32"/>
        <v>1.03175</v>
      </c>
      <c r="J24" s="35">
        <f t="shared" si="32"/>
        <v>1.78475</v>
      </c>
      <c r="K24" s="35">
        <f t="shared" si="32"/>
        <v>3.00825</v>
      </c>
      <c r="L24" s="35">
        <f t="shared" si="32"/>
        <v>1.3085</v>
      </c>
      <c r="M24" s="35">
        <f t="shared" si="32"/>
        <v>1.1015000000000001</v>
      </c>
      <c r="N24" s="35">
        <f t="shared" si="32"/>
        <v>1.01825</v>
      </c>
      <c r="O24" s="35">
        <f t="shared" si="32"/>
        <v>1.0362500000000001</v>
      </c>
      <c r="P24" s="35">
        <f t="shared" si="32"/>
        <v>0.4335</v>
      </c>
      <c r="Q24" s="35">
        <f t="shared" si="32"/>
        <v>1.02325</v>
      </c>
      <c r="R24" s="35">
        <f t="shared" si="32"/>
        <v>0.20175</v>
      </c>
      <c r="S24" s="35">
        <f t="shared" si="32"/>
        <v>0.816</v>
      </c>
      <c r="T24" s="35">
        <f aca="true" t="shared" si="33" ref="T24:AY24">T10*0.25%</f>
        <v>1.2140000000000002</v>
      </c>
      <c r="U24" s="35">
        <f t="shared" si="33"/>
        <v>1.2140000000000002</v>
      </c>
      <c r="V24" s="35">
        <f t="shared" si="33"/>
        <v>1.13175</v>
      </c>
      <c r="W24" s="35">
        <f t="shared" si="33"/>
        <v>1.5165000000000002</v>
      </c>
      <c r="X24" s="35">
        <f t="shared" si="33"/>
        <v>1.3077500000000002</v>
      </c>
      <c r="Y24" s="35">
        <f t="shared" si="33"/>
        <v>2.3835</v>
      </c>
      <c r="Z24" s="35">
        <f t="shared" si="33"/>
        <v>1.4837500000000001</v>
      </c>
      <c r="AA24" s="35">
        <f t="shared" si="33"/>
        <v>1.0242499999999999</v>
      </c>
      <c r="AB24" s="35">
        <f t="shared" si="33"/>
        <v>1.0077500000000001</v>
      </c>
      <c r="AC24" s="35">
        <f t="shared" si="33"/>
        <v>1.35475</v>
      </c>
      <c r="AD24" s="35">
        <f t="shared" si="33"/>
        <v>1.48325</v>
      </c>
      <c r="AE24" s="35">
        <f t="shared" si="33"/>
        <v>1.21025</v>
      </c>
      <c r="AF24" s="35">
        <f t="shared" si="33"/>
        <v>1.00175</v>
      </c>
      <c r="AG24" s="35">
        <f t="shared" si="33"/>
        <v>1.7915</v>
      </c>
      <c r="AH24" s="35">
        <f t="shared" si="33"/>
        <v>1.77425</v>
      </c>
      <c r="AI24" s="35">
        <f t="shared" si="33"/>
        <v>1.8045</v>
      </c>
      <c r="AJ24" s="35">
        <f t="shared" si="33"/>
        <v>1.03</v>
      </c>
      <c r="AK24" s="35">
        <f t="shared" si="33"/>
        <v>1.501</v>
      </c>
      <c r="AL24" s="35">
        <f t="shared" si="33"/>
        <v>1.0115</v>
      </c>
      <c r="AM24" s="35">
        <f t="shared" si="33"/>
        <v>1.1465</v>
      </c>
      <c r="AN24" s="35">
        <f t="shared" si="33"/>
        <v>1.20775</v>
      </c>
      <c r="AO24" s="35">
        <f t="shared" si="33"/>
        <v>1.21375</v>
      </c>
      <c r="AP24" s="35">
        <f t="shared" si="33"/>
        <v>1.8255000000000001</v>
      </c>
      <c r="AQ24" s="35">
        <f t="shared" si="33"/>
        <v>1.046</v>
      </c>
      <c r="AR24" s="35">
        <f t="shared" si="33"/>
        <v>1.087</v>
      </c>
      <c r="AS24" s="35">
        <f t="shared" si="33"/>
        <v>1.04925</v>
      </c>
      <c r="AT24" s="35">
        <f t="shared" si="33"/>
        <v>1.03975</v>
      </c>
      <c r="AU24" s="35">
        <f t="shared" si="33"/>
        <v>1.33875</v>
      </c>
      <c r="AV24" s="35">
        <f t="shared" si="33"/>
        <v>1.80875</v>
      </c>
      <c r="AW24" s="35">
        <f t="shared" si="33"/>
        <v>1.05225</v>
      </c>
      <c r="AX24" s="35">
        <f t="shared" si="33"/>
        <v>1.7907499999999998</v>
      </c>
      <c r="AY24" s="35">
        <f t="shared" si="33"/>
        <v>1.2265000000000001</v>
      </c>
      <c r="AZ24" s="35">
        <f aca="true" t="shared" si="34" ref="AZ24:BM24">AZ10*0.25%</f>
        <v>1.30525</v>
      </c>
      <c r="BA24" s="35">
        <f t="shared" si="34"/>
        <v>2.1492500000000003</v>
      </c>
      <c r="BB24" s="35">
        <f t="shared" si="34"/>
        <v>0.905</v>
      </c>
      <c r="BC24" s="35">
        <f t="shared" si="34"/>
        <v>3.9185000000000003</v>
      </c>
      <c r="BD24" s="35">
        <f t="shared" si="34"/>
        <v>1.4485</v>
      </c>
      <c r="BE24" s="35">
        <f t="shared" si="34"/>
        <v>1.2235</v>
      </c>
      <c r="BF24" s="35">
        <f t="shared" si="34"/>
        <v>0.75225</v>
      </c>
      <c r="BG24" s="35">
        <f t="shared" si="34"/>
        <v>1.4195</v>
      </c>
      <c r="BH24" s="35">
        <f t="shared" si="34"/>
        <v>1.2505</v>
      </c>
      <c r="BI24" s="35">
        <f t="shared" si="34"/>
        <v>1.3190000000000002</v>
      </c>
      <c r="BJ24" s="35">
        <f t="shared" si="34"/>
        <v>1.32125</v>
      </c>
      <c r="BK24" s="35">
        <f t="shared" si="34"/>
        <v>2.5945</v>
      </c>
      <c r="BL24" s="35">
        <f t="shared" si="34"/>
        <v>1.4805000000000001</v>
      </c>
      <c r="BM24" s="35">
        <f t="shared" si="34"/>
        <v>1.4355000000000002</v>
      </c>
      <c r="BN24" s="35">
        <f>BN10*0.25%</f>
        <v>1.0690000000000002</v>
      </c>
      <c r="BO24" s="35">
        <f>BO10*0.25%</f>
        <v>1.07525</v>
      </c>
      <c r="BP24" s="35">
        <f>BP10*0.25%</f>
        <v>1.08675</v>
      </c>
    </row>
    <row r="25" spans="1:68" s="7" customFormat="1" ht="18.75" customHeight="1">
      <c r="A25" s="44"/>
      <c r="B25" s="26" t="s">
        <v>13</v>
      </c>
      <c r="C25" s="20">
        <f>71.18*C24</f>
        <v>87.640375</v>
      </c>
      <c r="D25" s="20">
        <f>71.18*D24</f>
        <v>106.93015500000001</v>
      </c>
      <c r="E25" s="20">
        <f aca="true" t="shared" si="35" ref="E25:S25">71.18*E24</f>
        <v>126.575835</v>
      </c>
      <c r="F25" s="20">
        <f t="shared" si="35"/>
        <v>126.575835</v>
      </c>
      <c r="G25" s="20">
        <f t="shared" si="35"/>
        <v>127.19866</v>
      </c>
      <c r="H25" s="20">
        <f t="shared" si="35"/>
        <v>73.475555</v>
      </c>
      <c r="I25" s="20">
        <f t="shared" si="35"/>
        <v>73.439965</v>
      </c>
      <c r="J25" s="20">
        <f t="shared" si="35"/>
        <v>127.03850500000001</v>
      </c>
      <c r="K25" s="20">
        <f t="shared" si="35"/>
        <v>214.127235</v>
      </c>
      <c r="L25" s="20">
        <f t="shared" si="35"/>
        <v>93.13903</v>
      </c>
      <c r="M25" s="20">
        <f t="shared" si="35"/>
        <v>78.40477000000001</v>
      </c>
      <c r="N25" s="20">
        <f t="shared" si="35"/>
        <v>72.47903500000001</v>
      </c>
      <c r="O25" s="20">
        <f t="shared" si="35"/>
        <v>73.76027500000002</v>
      </c>
      <c r="P25" s="20">
        <f t="shared" si="35"/>
        <v>30.856530000000003</v>
      </c>
      <c r="Q25" s="20">
        <f t="shared" si="35"/>
        <v>72.834935</v>
      </c>
      <c r="R25" s="20">
        <f t="shared" si="35"/>
        <v>14.360565000000003</v>
      </c>
      <c r="S25" s="20">
        <f t="shared" si="35"/>
        <v>58.08288</v>
      </c>
      <c r="T25" s="20">
        <f aca="true" t="shared" si="36" ref="T25:AY25">71.18*T24</f>
        <v>86.41252000000001</v>
      </c>
      <c r="U25" s="20">
        <f t="shared" si="36"/>
        <v>86.41252000000001</v>
      </c>
      <c r="V25" s="20">
        <f t="shared" si="36"/>
        <v>80.55796500000001</v>
      </c>
      <c r="W25" s="20">
        <f t="shared" si="36"/>
        <v>107.94447000000002</v>
      </c>
      <c r="X25" s="20">
        <f t="shared" si="36"/>
        <v>93.08564500000003</v>
      </c>
      <c r="Y25" s="20">
        <f t="shared" si="36"/>
        <v>169.65753000000004</v>
      </c>
      <c r="Z25" s="20">
        <f t="shared" si="36"/>
        <v>105.61332500000002</v>
      </c>
      <c r="AA25" s="20">
        <f t="shared" si="36"/>
        <v>72.906115</v>
      </c>
      <c r="AB25" s="20">
        <f t="shared" si="36"/>
        <v>71.73164500000001</v>
      </c>
      <c r="AC25" s="20">
        <f t="shared" si="36"/>
        <v>96.431105</v>
      </c>
      <c r="AD25" s="20">
        <f t="shared" si="36"/>
        <v>105.577735</v>
      </c>
      <c r="AE25" s="20">
        <f t="shared" si="36"/>
        <v>86.14559500000001</v>
      </c>
      <c r="AF25" s="20">
        <f t="shared" si="36"/>
        <v>71.304565</v>
      </c>
      <c r="AG25" s="20">
        <f t="shared" si="36"/>
        <v>127.51897000000002</v>
      </c>
      <c r="AH25" s="20">
        <f t="shared" si="36"/>
        <v>126.29111500000002</v>
      </c>
      <c r="AI25" s="20">
        <f t="shared" si="36"/>
        <v>128.44431</v>
      </c>
      <c r="AJ25" s="20">
        <f t="shared" si="36"/>
        <v>73.31540000000001</v>
      </c>
      <c r="AK25" s="20">
        <f t="shared" si="36"/>
        <v>106.84118000000001</v>
      </c>
      <c r="AL25" s="20">
        <f t="shared" si="36"/>
        <v>71.99857000000002</v>
      </c>
      <c r="AM25" s="20">
        <f t="shared" si="36"/>
        <v>81.60787000000002</v>
      </c>
      <c r="AN25" s="20">
        <f t="shared" si="36"/>
        <v>85.96764500000002</v>
      </c>
      <c r="AO25" s="20">
        <f t="shared" si="36"/>
        <v>86.39472500000002</v>
      </c>
      <c r="AP25" s="20">
        <f t="shared" si="36"/>
        <v>129.93909000000002</v>
      </c>
      <c r="AQ25" s="20">
        <f t="shared" si="36"/>
        <v>74.45428000000001</v>
      </c>
      <c r="AR25" s="20">
        <f t="shared" si="36"/>
        <v>77.37266000000001</v>
      </c>
      <c r="AS25" s="20">
        <f t="shared" si="36"/>
        <v>74.68561500000001</v>
      </c>
      <c r="AT25" s="20">
        <f t="shared" si="36"/>
        <v>74.009405</v>
      </c>
      <c r="AU25" s="20">
        <f t="shared" si="36"/>
        <v>95.29222500000002</v>
      </c>
      <c r="AV25" s="20">
        <f t="shared" si="36"/>
        <v>128.74682500000003</v>
      </c>
      <c r="AW25" s="20">
        <f t="shared" si="36"/>
        <v>74.89915500000001</v>
      </c>
      <c r="AX25" s="20">
        <f t="shared" si="36"/>
        <v>127.465585</v>
      </c>
      <c r="AY25" s="20">
        <f t="shared" si="36"/>
        <v>87.30227000000002</v>
      </c>
      <c r="AZ25" s="20">
        <f aca="true" t="shared" si="37" ref="AZ25:BM25">71.18*AZ24</f>
        <v>92.907695</v>
      </c>
      <c r="BA25" s="20">
        <f t="shared" si="37"/>
        <v>152.98361500000004</v>
      </c>
      <c r="BB25" s="20">
        <f t="shared" si="37"/>
        <v>64.4179</v>
      </c>
      <c r="BC25" s="20">
        <f t="shared" si="37"/>
        <v>278.91883000000007</v>
      </c>
      <c r="BD25" s="20">
        <f t="shared" si="37"/>
        <v>103.10423</v>
      </c>
      <c r="BE25" s="20">
        <f t="shared" si="37"/>
        <v>87.08873000000001</v>
      </c>
      <c r="BF25" s="20">
        <f t="shared" si="37"/>
        <v>53.545155</v>
      </c>
      <c r="BG25" s="20">
        <f t="shared" si="37"/>
        <v>101.04001000000001</v>
      </c>
      <c r="BH25" s="20">
        <f t="shared" si="37"/>
        <v>89.01059000000001</v>
      </c>
      <c r="BI25" s="20">
        <f t="shared" si="37"/>
        <v>93.88642000000002</v>
      </c>
      <c r="BJ25" s="20">
        <f t="shared" si="37"/>
        <v>94.04657500000002</v>
      </c>
      <c r="BK25" s="20">
        <f t="shared" si="37"/>
        <v>184.67651</v>
      </c>
      <c r="BL25" s="20">
        <f t="shared" si="37"/>
        <v>105.38199000000002</v>
      </c>
      <c r="BM25" s="20">
        <f t="shared" si="37"/>
        <v>102.17889000000002</v>
      </c>
      <c r="BN25" s="20">
        <f>71.18*BN24</f>
        <v>76.09142000000001</v>
      </c>
      <c r="BO25" s="20">
        <f>71.18*BO24</f>
        <v>76.53629500000001</v>
      </c>
      <c r="BP25" s="20">
        <f>71.18*BP24</f>
        <v>77.35486500000002</v>
      </c>
    </row>
    <row r="26" spans="1:68" s="7" customFormat="1" ht="18.75" customHeight="1">
      <c r="A26" s="44"/>
      <c r="B26" s="26" t="s">
        <v>2</v>
      </c>
      <c r="C26" s="20">
        <f>C25/C9/12</f>
        <v>0.01482916666666667</v>
      </c>
      <c r="D26" s="20">
        <f>D25/D9/12</f>
        <v>0.01482916666666667</v>
      </c>
      <c r="E26" s="20">
        <f aca="true" t="shared" si="38" ref="E26:S26">E25/E9/12</f>
        <v>0.014829166666666666</v>
      </c>
      <c r="F26" s="20">
        <f t="shared" si="38"/>
        <v>0.014829166666666666</v>
      </c>
      <c r="G26" s="20">
        <f t="shared" si="38"/>
        <v>0.01482916666666667</v>
      </c>
      <c r="H26" s="20">
        <f t="shared" si="38"/>
        <v>0.014829166666666666</v>
      </c>
      <c r="I26" s="20">
        <f t="shared" si="38"/>
        <v>0.014829166666666666</v>
      </c>
      <c r="J26" s="20">
        <f t="shared" si="38"/>
        <v>0.01482916666666667</v>
      </c>
      <c r="K26" s="20">
        <f t="shared" si="38"/>
        <v>0.01482916666666667</v>
      </c>
      <c r="L26" s="20">
        <f t="shared" si="38"/>
        <v>0.01482916666666667</v>
      </c>
      <c r="M26" s="20">
        <f t="shared" si="38"/>
        <v>0.01482916666666667</v>
      </c>
      <c r="N26" s="20">
        <f t="shared" si="38"/>
        <v>0.01482916666666667</v>
      </c>
      <c r="O26" s="20">
        <f t="shared" si="38"/>
        <v>0.014829166666666671</v>
      </c>
      <c r="P26" s="20">
        <f t="shared" si="38"/>
        <v>0.014829166666666666</v>
      </c>
      <c r="Q26" s="20">
        <f t="shared" si="38"/>
        <v>0.014829166666666666</v>
      </c>
      <c r="R26" s="20">
        <f t="shared" si="38"/>
        <v>0.01482916666666667</v>
      </c>
      <c r="S26" s="20">
        <f t="shared" si="38"/>
        <v>0.01482916666666667</v>
      </c>
      <c r="T26" s="20">
        <f aca="true" t="shared" si="39" ref="T26:AY26">T25/T9/12</f>
        <v>0.01482916666666667</v>
      </c>
      <c r="U26" s="20">
        <f t="shared" si="39"/>
        <v>0.01482916666666667</v>
      </c>
      <c r="V26" s="20">
        <f t="shared" si="39"/>
        <v>0.01482916666666667</v>
      </c>
      <c r="W26" s="20">
        <f t="shared" si="39"/>
        <v>0.01482916666666667</v>
      </c>
      <c r="X26" s="20">
        <f t="shared" si="39"/>
        <v>0.014829166666666671</v>
      </c>
      <c r="Y26" s="20">
        <f t="shared" si="39"/>
        <v>0.014829166666666671</v>
      </c>
      <c r="Z26" s="20">
        <f t="shared" si="39"/>
        <v>0.01482916666666667</v>
      </c>
      <c r="AA26" s="20">
        <f t="shared" si="39"/>
        <v>0.014829166666666666</v>
      </c>
      <c r="AB26" s="20">
        <f t="shared" si="39"/>
        <v>0.01482916666666667</v>
      </c>
      <c r="AC26" s="20">
        <f t="shared" si="39"/>
        <v>0.01482916666666667</v>
      </c>
      <c r="AD26" s="20">
        <f t="shared" si="39"/>
        <v>0.01482916666666667</v>
      </c>
      <c r="AE26" s="20">
        <f t="shared" si="39"/>
        <v>0.01482916666666667</v>
      </c>
      <c r="AF26" s="20">
        <f t="shared" si="39"/>
        <v>0.014829166666666666</v>
      </c>
      <c r="AG26" s="20">
        <f t="shared" si="39"/>
        <v>0.01482916666666667</v>
      </c>
      <c r="AH26" s="20">
        <f t="shared" si="39"/>
        <v>0.01482916666666667</v>
      </c>
      <c r="AI26" s="20">
        <f t="shared" si="39"/>
        <v>0.01482916666666667</v>
      </c>
      <c r="AJ26" s="20">
        <f t="shared" si="39"/>
        <v>0.01482916666666667</v>
      </c>
      <c r="AK26" s="20">
        <f t="shared" si="39"/>
        <v>0.01482916666666667</v>
      </c>
      <c r="AL26" s="20">
        <f t="shared" si="39"/>
        <v>0.01482916666666667</v>
      </c>
      <c r="AM26" s="20">
        <f t="shared" si="39"/>
        <v>0.01482916666666667</v>
      </c>
      <c r="AN26" s="20">
        <f t="shared" si="39"/>
        <v>0.01482916666666667</v>
      </c>
      <c r="AO26" s="20">
        <f t="shared" si="39"/>
        <v>0.014829166666666671</v>
      </c>
      <c r="AP26" s="20">
        <f t="shared" si="39"/>
        <v>0.01482916666666667</v>
      </c>
      <c r="AQ26" s="20">
        <f t="shared" si="39"/>
        <v>0.01482916666666667</v>
      </c>
      <c r="AR26" s="20">
        <f t="shared" si="39"/>
        <v>0.01482916666666667</v>
      </c>
      <c r="AS26" s="20">
        <f t="shared" si="39"/>
        <v>0.01482916666666667</v>
      </c>
      <c r="AT26" s="20">
        <f t="shared" si="39"/>
        <v>0.01482916666666667</v>
      </c>
      <c r="AU26" s="20">
        <f t="shared" si="39"/>
        <v>0.01482916666666667</v>
      </c>
      <c r="AV26" s="20">
        <f t="shared" si="39"/>
        <v>0.014829166666666671</v>
      </c>
      <c r="AW26" s="20">
        <f t="shared" si="39"/>
        <v>0.01482916666666667</v>
      </c>
      <c r="AX26" s="20">
        <f t="shared" si="39"/>
        <v>0.01482916666666667</v>
      </c>
      <c r="AY26" s="20">
        <f t="shared" si="39"/>
        <v>0.01482916666666667</v>
      </c>
      <c r="AZ26" s="20">
        <f aca="true" t="shared" si="40" ref="AZ26:BM26">AZ25/AZ9/12</f>
        <v>0.014829166666666666</v>
      </c>
      <c r="BA26" s="20">
        <f t="shared" si="40"/>
        <v>0.014829166666666671</v>
      </c>
      <c r="BB26" s="20">
        <f t="shared" si="40"/>
        <v>0.014829166666666666</v>
      </c>
      <c r="BC26" s="20">
        <f t="shared" si="40"/>
        <v>0.01482916666666667</v>
      </c>
      <c r="BD26" s="20">
        <f t="shared" si="40"/>
        <v>0.014829166666666666</v>
      </c>
      <c r="BE26" s="20">
        <f t="shared" si="40"/>
        <v>0.01482916666666667</v>
      </c>
      <c r="BF26" s="20">
        <f t="shared" si="40"/>
        <v>0.01482916666666667</v>
      </c>
      <c r="BG26" s="20">
        <f t="shared" si="40"/>
        <v>0.01482916666666667</v>
      </c>
      <c r="BH26" s="20">
        <f t="shared" si="40"/>
        <v>0.01482916666666667</v>
      </c>
      <c r="BI26" s="20">
        <f t="shared" si="40"/>
        <v>0.01482916666666667</v>
      </c>
      <c r="BJ26" s="20">
        <f t="shared" si="40"/>
        <v>0.01482916666666667</v>
      </c>
      <c r="BK26" s="20">
        <f t="shared" si="40"/>
        <v>0.01482916666666667</v>
      </c>
      <c r="BL26" s="20">
        <f t="shared" si="40"/>
        <v>0.01482916666666667</v>
      </c>
      <c r="BM26" s="20">
        <f t="shared" si="40"/>
        <v>0.01482916666666667</v>
      </c>
      <c r="BN26" s="20">
        <f>BN25/BN9/12</f>
        <v>0.01482916666666667</v>
      </c>
      <c r="BO26" s="20">
        <f>BO25/BO9/12</f>
        <v>0.01482916666666667</v>
      </c>
      <c r="BP26" s="20">
        <f>BP25/BP9/12</f>
        <v>0.014829166666666671</v>
      </c>
    </row>
    <row r="27" spans="1:68" s="7" customFormat="1" ht="18.75" customHeight="1" thickBot="1">
      <c r="A27" s="45"/>
      <c r="B27" s="27" t="s">
        <v>0</v>
      </c>
      <c r="C27" s="34" t="s">
        <v>14</v>
      </c>
      <c r="D27" s="34" t="s">
        <v>14</v>
      </c>
      <c r="E27" s="34" t="s">
        <v>14</v>
      </c>
      <c r="F27" s="34" t="s">
        <v>14</v>
      </c>
      <c r="G27" s="34" t="s">
        <v>14</v>
      </c>
      <c r="H27" s="34" t="s">
        <v>14</v>
      </c>
      <c r="I27" s="34" t="s">
        <v>14</v>
      </c>
      <c r="J27" s="34" t="s">
        <v>14</v>
      </c>
      <c r="K27" s="34" t="s">
        <v>14</v>
      </c>
      <c r="L27" s="34" t="s">
        <v>14</v>
      </c>
      <c r="M27" s="34" t="s">
        <v>14</v>
      </c>
      <c r="N27" s="34" t="s">
        <v>14</v>
      </c>
      <c r="O27" s="34" t="s">
        <v>14</v>
      </c>
      <c r="P27" s="34" t="s">
        <v>14</v>
      </c>
      <c r="Q27" s="34" t="s">
        <v>14</v>
      </c>
      <c r="R27" s="34" t="s">
        <v>14</v>
      </c>
      <c r="S27" s="34" t="s">
        <v>14</v>
      </c>
      <c r="T27" s="34" t="s">
        <v>14</v>
      </c>
      <c r="U27" s="34" t="s">
        <v>14</v>
      </c>
      <c r="V27" s="34" t="s">
        <v>14</v>
      </c>
      <c r="W27" s="34" t="s">
        <v>14</v>
      </c>
      <c r="X27" s="34" t="s">
        <v>14</v>
      </c>
      <c r="Y27" s="34" t="s">
        <v>14</v>
      </c>
      <c r="Z27" s="34" t="s">
        <v>14</v>
      </c>
      <c r="AA27" s="34" t="s">
        <v>14</v>
      </c>
      <c r="AB27" s="34" t="s">
        <v>14</v>
      </c>
      <c r="AC27" s="34" t="s">
        <v>14</v>
      </c>
      <c r="AD27" s="34" t="s">
        <v>14</v>
      </c>
      <c r="AE27" s="34" t="s">
        <v>14</v>
      </c>
      <c r="AF27" s="34" t="s">
        <v>14</v>
      </c>
      <c r="AG27" s="34" t="s">
        <v>14</v>
      </c>
      <c r="AH27" s="34" t="s">
        <v>14</v>
      </c>
      <c r="AI27" s="34" t="s">
        <v>14</v>
      </c>
      <c r="AJ27" s="34" t="s">
        <v>14</v>
      </c>
      <c r="AK27" s="34" t="s">
        <v>14</v>
      </c>
      <c r="AL27" s="34" t="s">
        <v>14</v>
      </c>
      <c r="AM27" s="34" t="s">
        <v>14</v>
      </c>
      <c r="AN27" s="34" t="s">
        <v>14</v>
      </c>
      <c r="AO27" s="34" t="s">
        <v>14</v>
      </c>
      <c r="AP27" s="34" t="s">
        <v>14</v>
      </c>
      <c r="AQ27" s="34" t="s">
        <v>14</v>
      </c>
      <c r="AR27" s="34" t="s">
        <v>14</v>
      </c>
      <c r="AS27" s="34" t="s">
        <v>14</v>
      </c>
      <c r="AT27" s="34" t="s">
        <v>14</v>
      </c>
      <c r="AU27" s="34" t="s">
        <v>14</v>
      </c>
      <c r="AV27" s="34" t="s">
        <v>14</v>
      </c>
      <c r="AW27" s="34" t="s">
        <v>14</v>
      </c>
      <c r="AX27" s="34" t="s">
        <v>14</v>
      </c>
      <c r="AY27" s="34" t="s">
        <v>14</v>
      </c>
      <c r="AZ27" s="34" t="s">
        <v>14</v>
      </c>
      <c r="BA27" s="34" t="s">
        <v>14</v>
      </c>
      <c r="BB27" s="34" t="s">
        <v>14</v>
      </c>
      <c r="BC27" s="34" t="s">
        <v>14</v>
      </c>
      <c r="BD27" s="34" t="s">
        <v>14</v>
      </c>
      <c r="BE27" s="34" t="s">
        <v>14</v>
      </c>
      <c r="BF27" s="34" t="s">
        <v>14</v>
      </c>
      <c r="BG27" s="34" t="s">
        <v>14</v>
      </c>
      <c r="BH27" s="34" t="s">
        <v>14</v>
      </c>
      <c r="BI27" s="34" t="s">
        <v>14</v>
      </c>
      <c r="BJ27" s="34" t="s">
        <v>14</v>
      </c>
      <c r="BK27" s="34" t="s">
        <v>14</v>
      </c>
      <c r="BL27" s="34" t="s">
        <v>14</v>
      </c>
      <c r="BM27" s="34" t="s">
        <v>14</v>
      </c>
      <c r="BN27" s="34" t="s">
        <v>14</v>
      </c>
      <c r="BO27" s="34" t="s">
        <v>14</v>
      </c>
      <c r="BP27" s="34" t="s">
        <v>14</v>
      </c>
    </row>
    <row r="28" spans="1:68" s="7" customFormat="1" ht="18.75" customHeight="1" thickTop="1">
      <c r="A28" s="43" t="s">
        <v>19</v>
      </c>
      <c r="B28" s="25" t="s">
        <v>5</v>
      </c>
      <c r="C28" s="21">
        <f aca="true" t="shared" si="41" ref="C28:J28">C10*0.48%</f>
        <v>2.364</v>
      </c>
      <c r="D28" s="21">
        <f t="shared" si="41"/>
        <v>2.8843199999999998</v>
      </c>
      <c r="E28" s="21">
        <f t="shared" si="41"/>
        <v>3.4142399999999995</v>
      </c>
      <c r="F28" s="21">
        <f t="shared" si="41"/>
        <v>3.4142399999999995</v>
      </c>
      <c r="G28" s="21">
        <f t="shared" si="41"/>
        <v>3.4310399999999994</v>
      </c>
      <c r="H28" s="21">
        <f t="shared" si="41"/>
        <v>1.9819199999999997</v>
      </c>
      <c r="I28" s="21">
        <f t="shared" si="41"/>
        <v>1.9809599999999998</v>
      </c>
      <c r="J28" s="21">
        <f t="shared" si="41"/>
        <v>3.4267199999999995</v>
      </c>
      <c r="K28" s="21">
        <f>K10*0.7%</f>
        <v>8.423099999999998</v>
      </c>
      <c r="L28" s="21">
        <f>L10*0.7%</f>
        <v>3.6637999999999993</v>
      </c>
      <c r="M28" s="21">
        <f aca="true" t="shared" si="42" ref="M28:R28">M10*0.48%</f>
        <v>2.11488</v>
      </c>
      <c r="N28" s="21">
        <f t="shared" si="42"/>
        <v>1.95504</v>
      </c>
      <c r="O28" s="21">
        <f t="shared" si="42"/>
        <v>1.9895999999999998</v>
      </c>
      <c r="P28" s="21">
        <f t="shared" si="42"/>
        <v>0.83232</v>
      </c>
      <c r="Q28" s="21">
        <f t="shared" si="42"/>
        <v>1.96464</v>
      </c>
      <c r="R28" s="21">
        <f t="shared" si="42"/>
        <v>0.38736</v>
      </c>
      <c r="S28" s="21">
        <f>S10*0.48%</f>
        <v>1.5667199999999997</v>
      </c>
      <c r="T28" s="21">
        <f>T10*0.48%</f>
        <v>2.33088</v>
      </c>
      <c r="U28" s="21">
        <f>U10*0.7%</f>
        <v>3.3992</v>
      </c>
      <c r="V28" s="21">
        <f>V10*0.7%</f>
        <v>3.1688999999999994</v>
      </c>
      <c r="W28" s="21">
        <f>W10*0.7%</f>
        <v>4.2462</v>
      </c>
      <c r="X28" s="21">
        <f aca="true" t="shared" si="43" ref="X28:AI28">X10*0.48%</f>
        <v>2.51088</v>
      </c>
      <c r="Y28" s="21">
        <f t="shared" si="43"/>
        <v>4.576319999999999</v>
      </c>
      <c r="Z28" s="21">
        <f t="shared" si="43"/>
        <v>2.8487999999999998</v>
      </c>
      <c r="AA28" s="21">
        <f t="shared" si="43"/>
        <v>1.9665599999999999</v>
      </c>
      <c r="AB28" s="21">
        <f t="shared" si="43"/>
        <v>1.93488</v>
      </c>
      <c r="AC28" s="21">
        <f t="shared" si="43"/>
        <v>2.60112</v>
      </c>
      <c r="AD28" s="21">
        <f t="shared" si="43"/>
        <v>2.8478399999999997</v>
      </c>
      <c r="AE28" s="21">
        <f t="shared" si="43"/>
        <v>2.32368</v>
      </c>
      <c r="AF28" s="21">
        <f t="shared" si="43"/>
        <v>1.9233599999999997</v>
      </c>
      <c r="AG28" s="21">
        <f t="shared" si="43"/>
        <v>3.4396799999999996</v>
      </c>
      <c r="AH28" s="21">
        <f t="shared" si="43"/>
        <v>3.40656</v>
      </c>
      <c r="AI28" s="21">
        <f t="shared" si="43"/>
        <v>3.4646399999999993</v>
      </c>
      <c r="AJ28" s="21">
        <f>AJ10*0.7%</f>
        <v>2.884</v>
      </c>
      <c r="AK28" s="21">
        <f>AK10*0.7%</f>
        <v>4.202799999999999</v>
      </c>
      <c r="AL28" s="21">
        <f>AL10*0.7%</f>
        <v>2.8322</v>
      </c>
      <c r="AM28" s="21">
        <f>AM10*0.48%</f>
        <v>2.20128</v>
      </c>
      <c r="AN28" s="21">
        <f>AN10*0.48%</f>
        <v>2.31888</v>
      </c>
      <c r="AO28" s="21">
        <f>AO10*0.48%</f>
        <v>2.3303999999999996</v>
      </c>
      <c r="AP28" s="21">
        <f>AP10*0.48%</f>
        <v>3.50496</v>
      </c>
      <c r="AQ28" s="21">
        <f>AQ10*0.48%</f>
        <v>2.00832</v>
      </c>
      <c r="AR28" s="21">
        <f aca="true" t="shared" si="44" ref="AR28:BI28">AR10*0.48%</f>
        <v>2.08704</v>
      </c>
      <c r="AS28" s="21">
        <f t="shared" si="44"/>
        <v>2.01456</v>
      </c>
      <c r="AT28" s="21">
        <f t="shared" si="44"/>
        <v>1.9963199999999997</v>
      </c>
      <c r="AU28" s="21">
        <f t="shared" si="44"/>
        <v>2.5704</v>
      </c>
      <c r="AV28" s="21">
        <f t="shared" si="44"/>
        <v>3.4728</v>
      </c>
      <c r="AW28" s="21">
        <f t="shared" si="44"/>
        <v>2.02032</v>
      </c>
      <c r="AX28" s="21">
        <f t="shared" si="44"/>
        <v>3.4382399999999995</v>
      </c>
      <c r="AY28" s="21">
        <f t="shared" si="44"/>
        <v>2.35488</v>
      </c>
      <c r="AZ28" s="21">
        <f t="shared" si="44"/>
        <v>2.50608</v>
      </c>
      <c r="BA28" s="21">
        <f t="shared" si="44"/>
        <v>4.12656</v>
      </c>
      <c r="BB28" s="21">
        <f t="shared" si="44"/>
        <v>1.7375999999999998</v>
      </c>
      <c r="BC28" s="21">
        <f t="shared" si="44"/>
        <v>7.5235199999999995</v>
      </c>
      <c r="BD28" s="21">
        <f t="shared" si="44"/>
        <v>2.7811199999999996</v>
      </c>
      <c r="BE28" s="21">
        <f t="shared" si="44"/>
        <v>2.3491199999999997</v>
      </c>
      <c r="BF28" s="21">
        <f t="shared" si="44"/>
        <v>1.4443199999999998</v>
      </c>
      <c r="BG28" s="21">
        <f t="shared" si="44"/>
        <v>2.7254399999999994</v>
      </c>
      <c r="BH28" s="21">
        <f t="shared" si="44"/>
        <v>2.4009599999999995</v>
      </c>
      <c r="BI28" s="21">
        <f t="shared" si="44"/>
        <v>2.53248</v>
      </c>
      <c r="BJ28" s="21">
        <f>BJ10*0.48%</f>
        <v>2.5368</v>
      </c>
      <c r="BK28" s="21">
        <f>BK10*0.48%</f>
        <v>4.981439999999999</v>
      </c>
      <c r="BL28" s="21">
        <f>BL10*0.48%</f>
        <v>2.8425599999999998</v>
      </c>
      <c r="BM28" s="21">
        <f>BM10*0.48%</f>
        <v>2.75616</v>
      </c>
      <c r="BN28" s="21">
        <f>BN10*0.7%</f>
        <v>2.9932</v>
      </c>
      <c r="BO28" s="21">
        <f>BO10*0.48%</f>
        <v>2.06448</v>
      </c>
      <c r="BP28" s="21">
        <f>BP10*0.48%</f>
        <v>2.08656</v>
      </c>
    </row>
    <row r="29" spans="1:68" s="7" customFormat="1" ht="18.75" customHeight="1">
      <c r="A29" s="44"/>
      <c r="B29" s="26" t="s">
        <v>13</v>
      </c>
      <c r="C29" s="20">
        <f>45.32*C28</f>
        <v>107.13647999999999</v>
      </c>
      <c r="D29" s="20">
        <f>45.32*D28</f>
        <v>130.7173824</v>
      </c>
      <c r="E29" s="20">
        <f aca="true" t="shared" si="45" ref="E29:S29">45.32*E28</f>
        <v>154.73335679999997</v>
      </c>
      <c r="F29" s="20">
        <f t="shared" si="45"/>
        <v>154.73335679999997</v>
      </c>
      <c r="G29" s="20">
        <f t="shared" si="45"/>
        <v>155.49473279999998</v>
      </c>
      <c r="H29" s="20">
        <f t="shared" si="45"/>
        <v>89.82061439999998</v>
      </c>
      <c r="I29" s="20">
        <f t="shared" si="45"/>
        <v>89.77710719999999</v>
      </c>
      <c r="J29" s="20">
        <f t="shared" si="45"/>
        <v>155.29895039999997</v>
      </c>
      <c r="K29" s="20">
        <f t="shared" si="45"/>
        <v>381.7348919999999</v>
      </c>
      <c r="L29" s="20">
        <f t="shared" si="45"/>
        <v>166.04341599999998</v>
      </c>
      <c r="M29" s="20">
        <f t="shared" si="45"/>
        <v>95.8463616</v>
      </c>
      <c r="N29" s="20">
        <f t="shared" si="45"/>
        <v>88.6024128</v>
      </c>
      <c r="O29" s="20">
        <f t="shared" si="45"/>
        <v>90.16867199999999</v>
      </c>
      <c r="P29" s="20">
        <f t="shared" si="45"/>
        <v>37.7207424</v>
      </c>
      <c r="Q29" s="20">
        <f t="shared" si="45"/>
        <v>89.0374848</v>
      </c>
      <c r="R29" s="20">
        <f t="shared" si="45"/>
        <v>17.555155199999998</v>
      </c>
      <c r="S29" s="20">
        <f t="shared" si="45"/>
        <v>71.00375039999999</v>
      </c>
      <c r="T29" s="20">
        <f aca="true" t="shared" si="46" ref="T29:AY29">45.32*T28</f>
        <v>105.6354816</v>
      </c>
      <c r="U29" s="20">
        <f t="shared" si="46"/>
        <v>154.051744</v>
      </c>
      <c r="V29" s="20">
        <f t="shared" si="46"/>
        <v>143.61454799999998</v>
      </c>
      <c r="W29" s="20">
        <f t="shared" si="46"/>
        <v>192.437784</v>
      </c>
      <c r="X29" s="20">
        <f t="shared" si="46"/>
        <v>113.7930816</v>
      </c>
      <c r="Y29" s="20">
        <f t="shared" si="46"/>
        <v>207.39882239999997</v>
      </c>
      <c r="Z29" s="20">
        <f t="shared" si="46"/>
        <v>129.10761599999998</v>
      </c>
      <c r="AA29" s="20">
        <f t="shared" si="46"/>
        <v>89.12449919999999</v>
      </c>
      <c r="AB29" s="20">
        <f t="shared" si="46"/>
        <v>87.68876159999999</v>
      </c>
      <c r="AC29" s="20">
        <f t="shared" si="46"/>
        <v>117.8827584</v>
      </c>
      <c r="AD29" s="20">
        <f t="shared" si="46"/>
        <v>129.06410879999999</v>
      </c>
      <c r="AE29" s="20">
        <f t="shared" si="46"/>
        <v>105.3091776</v>
      </c>
      <c r="AF29" s="20">
        <f t="shared" si="46"/>
        <v>87.16667519999999</v>
      </c>
      <c r="AG29" s="20">
        <f t="shared" si="46"/>
        <v>155.88629759999998</v>
      </c>
      <c r="AH29" s="20">
        <f t="shared" si="46"/>
        <v>154.3852992</v>
      </c>
      <c r="AI29" s="20">
        <f t="shared" si="46"/>
        <v>157.01748479999998</v>
      </c>
      <c r="AJ29" s="20">
        <f t="shared" si="46"/>
        <v>130.70288</v>
      </c>
      <c r="AK29" s="20">
        <f t="shared" si="46"/>
        <v>190.47089599999995</v>
      </c>
      <c r="AL29" s="20">
        <f t="shared" si="46"/>
        <v>128.355304</v>
      </c>
      <c r="AM29" s="20">
        <f t="shared" si="46"/>
        <v>99.76200960000001</v>
      </c>
      <c r="AN29" s="20">
        <f t="shared" si="46"/>
        <v>105.0916416</v>
      </c>
      <c r="AO29" s="20">
        <f t="shared" si="46"/>
        <v>105.61372799999998</v>
      </c>
      <c r="AP29" s="20">
        <f t="shared" si="46"/>
        <v>158.8447872</v>
      </c>
      <c r="AQ29" s="20">
        <f t="shared" si="46"/>
        <v>91.0170624</v>
      </c>
      <c r="AR29" s="20">
        <f t="shared" si="46"/>
        <v>94.5846528</v>
      </c>
      <c r="AS29" s="20">
        <f t="shared" si="46"/>
        <v>91.2998592</v>
      </c>
      <c r="AT29" s="20">
        <f t="shared" si="46"/>
        <v>90.47322239999998</v>
      </c>
      <c r="AU29" s="20">
        <f t="shared" si="46"/>
        <v>116.490528</v>
      </c>
      <c r="AV29" s="20">
        <f t="shared" si="46"/>
        <v>157.387296</v>
      </c>
      <c r="AW29" s="20">
        <f t="shared" si="46"/>
        <v>91.56090239999999</v>
      </c>
      <c r="AX29" s="20">
        <f t="shared" si="46"/>
        <v>155.82103679999997</v>
      </c>
      <c r="AY29" s="20">
        <f t="shared" si="46"/>
        <v>106.7231616</v>
      </c>
      <c r="AZ29" s="20">
        <f aca="true" t="shared" si="47" ref="AZ29:BM29">45.32*AZ28</f>
        <v>113.5755456</v>
      </c>
      <c r="BA29" s="20">
        <f t="shared" si="47"/>
        <v>187.01569919999997</v>
      </c>
      <c r="BB29" s="20">
        <f t="shared" si="47"/>
        <v>78.748032</v>
      </c>
      <c r="BC29" s="20">
        <f t="shared" si="47"/>
        <v>340.9659264</v>
      </c>
      <c r="BD29" s="20">
        <f t="shared" si="47"/>
        <v>126.04035839999999</v>
      </c>
      <c r="BE29" s="20">
        <f t="shared" si="47"/>
        <v>106.46211839999998</v>
      </c>
      <c r="BF29" s="20">
        <f t="shared" si="47"/>
        <v>65.45658239999999</v>
      </c>
      <c r="BG29" s="20">
        <f t="shared" si="47"/>
        <v>123.51694079999997</v>
      </c>
      <c r="BH29" s="20">
        <f t="shared" si="47"/>
        <v>108.81150719999998</v>
      </c>
      <c r="BI29" s="20">
        <f t="shared" si="47"/>
        <v>114.7719936</v>
      </c>
      <c r="BJ29" s="20">
        <f t="shared" si="47"/>
        <v>114.967776</v>
      </c>
      <c r="BK29" s="20">
        <f t="shared" si="47"/>
        <v>225.75886079999998</v>
      </c>
      <c r="BL29" s="20">
        <f t="shared" si="47"/>
        <v>128.82481919999998</v>
      </c>
      <c r="BM29" s="20">
        <f t="shared" si="47"/>
        <v>124.9091712</v>
      </c>
      <c r="BN29" s="20">
        <f>45.32*BN28</f>
        <v>135.651824</v>
      </c>
      <c r="BO29" s="20">
        <f>45.32*BO28</f>
        <v>93.5622336</v>
      </c>
      <c r="BP29" s="20">
        <f>45.32*BP28</f>
        <v>94.5628992</v>
      </c>
    </row>
    <row r="30" spans="1:68" s="7" customFormat="1" ht="18.75" customHeight="1">
      <c r="A30" s="44"/>
      <c r="B30" s="26" t="s">
        <v>2</v>
      </c>
      <c r="C30" s="20">
        <f>C29/C9/12</f>
        <v>0.018128</v>
      </c>
      <c r="D30" s="20">
        <f>D29/D9/12</f>
        <v>0.018128000000000002</v>
      </c>
      <c r="E30" s="20">
        <f aca="true" t="shared" si="48" ref="E30:S30">E29/E9/12</f>
        <v>0.018128</v>
      </c>
      <c r="F30" s="20">
        <f t="shared" si="48"/>
        <v>0.018128</v>
      </c>
      <c r="G30" s="20">
        <f t="shared" si="48"/>
        <v>0.018128</v>
      </c>
      <c r="H30" s="20">
        <f t="shared" si="48"/>
        <v>0.018128</v>
      </c>
      <c r="I30" s="20">
        <f t="shared" si="48"/>
        <v>0.018128</v>
      </c>
      <c r="J30" s="20">
        <f t="shared" si="48"/>
        <v>0.018127999999999995</v>
      </c>
      <c r="K30" s="20">
        <f t="shared" si="48"/>
        <v>0.02643666666666666</v>
      </c>
      <c r="L30" s="20">
        <f t="shared" si="48"/>
        <v>0.026436666666666664</v>
      </c>
      <c r="M30" s="20">
        <f t="shared" si="48"/>
        <v>0.018128</v>
      </c>
      <c r="N30" s="20">
        <f t="shared" si="48"/>
        <v>0.018128</v>
      </c>
      <c r="O30" s="20">
        <f t="shared" si="48"/>
        <v>0.018128</v>
      </c>
      <c r="P30" s="20">
        <f t="shared" si="48"/>
        <v>0.018128</v>
      </c>
      <c r="Q30" s="20">
        <f t="shared" si="48"/>
        <v>0.018128000000000002</v>
      </c>
      <c r="R30" s="20">
        <f t="shared" si="48"/>
        <v>0.018128</v>
      </c>
      <c r="S30" s="20">
        <f t="shared" si="48"/>
        <v>0.018128</v>
      </c>
      <c r="T30" s="20">
        <f aca="true" t="shared" si="49" ref="T30:AY30">T29/T9/12</f>
        <v>0.018128000000000002</v>
      </c>
      <c r="U30" s="20">
        <f t="shared" si="49"/>
        <v>0.026436666666666667</v>
      </c>
      <c r="V30" s="20">
        <f t="shared" si="49"/>
        <v>0.026436666666666664</v>
      </c>
      <c r="W30" s="20">
        <f t="shared" si="49"/>
        <v>0.026436666666666664</v>
      </c>
      <c r="X30" s="20">
        <f t="shared" si="49"/>
        <v>0.018128</v>
      </c>
      <c r="Y30" s="20">
        <f t="shared" si="49"/>
        <v>0.018128</v>
      </c>
      <c r="Z30" s="20">
        <f t="shared" si="49"/>
        <v>0.018127999999999995</v>
      </c>
      <c r="AA30" s="20">
        <f t="shared" si="49"/>
        <v>0.018128</v>
      </c>
      <c r="AB30" s="20">
        <f t="shared" si="49"/>
        <v>0.018128</v>
      </c>
      <c r="AC30" s="20">
        <f t="shared" si="49"/>
        <v>0.018128000000000002</v>
      </c>
      <c r="AD30" s="20">
        <f t="shared" si="49"/>
        <v>0.018128</v>
      </c>
      <c r="AE30" s="20">
        <f t="shared" si="49"/>
        <v>0.018128</v>
      </c>
      <c r="AF30" s="20">
        <f t="shared" si="49"/>
        <v>0.018128</v>
      </c>
      <c r="AG30" s="20">
        <f t="shared" si="49"/>
        <v>0.018127999999999995</v>
      </c>
      <c r="AH30" s="20">
        <f t="shared" si="49"/>
        <v>0.018128</v>
      </c>
      <c r="AI30" s="20">
        <f t="shared" si="49"/>
        <v>0.018128</v>
      </c>
      <c r="AJ30" s="20">
        <f t="shared" si="49"/>
        <v>0.026436666666666664</v>
      </c>
      <c r="AK30" s="20">
        <f t="shared" si="49"/>
        <v>0.02643666666666666</v>
      </c>
      <c r="AL30" s="20">
        <f t="shared" si="49"/>
        <v>0.026436666666666664</v>
      </c>
      <c r="AM30" s="20">
        <f t="shared" si="49"/>
        <v>0.018128000000000002</v>
      </c>
      <c r="AN30" s="20">
        <f t="shared" si="49"/>
        <v>0.018128000000000002</v>
      </c>
      <c r="AO30" s="20">
        <f t="shared" si="49"/>
        <v>0.018127999999999995</v>
      </c>
      <c r="AP30" s="20">
        <f t="shared" si="49"/>
        <v>0.018128000000000002</v>
      </c>
      <c r="AQ30" s="20">
        <f t="shared" si="49"/>
        <v>0.018128000000000002</v>
      </c>
      <c r="AR30" s="20">
        <f t="shared" si="49"/>
        <v>0.018128000000000002</v>
      </c>
      <c r="AS30" s="20">
        <f t="shared" si="49"/>
        <v>0.018128000000000002</v>
      </c>
      <c r="AT30" s="20">
        <f t="shared" si="49"/>
        <v>0.018128</v>
      </c>
      <c r="AU30" s="20">
        <f t="shared" si="49"/>
        <v>0.018128000000000002</v>
      </c>
      <c r="AV30" s="20">
        <f t="shared" si="49"/>
        <v>0.018128</v>
      </c>
      <c r="AW30" s="20">
        <f t="shared" si="49"/>
        <v>0.018128</v>
      </c>
      <c r="AX30" s="20">
        <f t="shared" si="49"/>
        <v>0.018128</v>
      </c>
      <c r="AY30" s="20">
        <f t="shared" si="49"/>
        <v>0.018128</v>
      </c>
      <c r="AZ30" s="20">
        <f aca="true" t="shared" si="50" ref="AZ30:BM30">AZ29/AZ9/12</f>
        <v>0.018128</v>
      </c>
      <c r="BA30" s="20">
        <f t="shared" si="50"/>
        <v>0.018127999999999995</v>
      </c>
      <c r="BB30" s="20">
        <f t="shared" si="50"/>
        <v>0.018128</v>
      </c>
      <c r="BC30" s="20">
        <f t="shared" si="50"/>
        <v>0.018128</v>
      </c>
      <c r="BD30" s="20">
        <f t="shared" si="50"/>
        <v>0.018128</v>
      </c>
      <c r="BE30" s="20">
        <f t="shared" si="50"/>
        <v>0.018128</v>
      </c>
      <c r="BF30" s="20">
        <f t="shared" si="50"/>
        <v>0.018128</v>
      </c>
      <c r="BG30" s="20">
        <f t="shared" si="50"/>
        <v>0.018128</v>
      </c>
      <c r="BH30" s="20">
        <f t="shared" si="50"/>
        <v>0.018127999999999995</v>
      </c>
      <c r="BI30" s="20">
        <f t="shared" si="50"/>
        <v>0.018128000000000002</v>
      </c>
      <c r="BJ30" s="20">
        <f t="shared" si="50"/>
        <v>0.018128000000000002</v>
      </c>
      <c r="BK30" s="20">
        <f t="shared" si="50"/>
        <v>0.018128</v>
      </c>
      <c r="BL30" s="20">
        <f t="shared" si="50"/>
        <v>0.018127999999999995</v>
      </c>
      <c r="BM30" s="20">
        <f t="shared" si="50"/>
        <v>0.018128</v>
      </c>
      <c r="BN30" s="20">
        <f>BN29/BN9/12</f>
        <v>0.026436666666666667</v>
      </c>
      <c r="BO30" s="20">
        <f>BO29/BO9/12</f>
        <v>0.018128</v>
      </c>
      <c r="BP30" s="20">
        <f>BP29/BP9/12</f>
        <v>0.018128000000000002</v>
      </c>
    </row>
    <row r="31" spans="1:68" s="7" customFormat="1" ht="18.75" customHeight="1" thickBot="1">
      <c r="A31" s="45"/>
      <c r="B31" s="27" t="s">
        <v>0</v>
      </c>
      <c r="C31" s="19" t="s">
        <v>14</v>
      </c>
      <c r="D31" s="19" t="s">
        <v>14</v>
      </c>
      <c r="E31" s="19" t="s">
        <v>14</v>
      </c>
      <c r="F31" s="19" t="s">
        <v>14</v>
      </c>
      <c r="G31" s="19" t="s">
        <v>14</v>
      </c>
      <c r="H31" s="19" t="s">
        <v>14</v>
      </c>
      <c r="I31" s="19" t="s">
        <v>14</v>
      </c>
      <c r="J31" s="19" t="s">
        <v>14</v>
      </c>
      <c r="K31" s="19" t="s">
        <v>14</v>
      </c>
      <c r="L31" s="19" t="s">
        <v>14</v>
      </c>
      <c r="M31" s="19" t="s">
        <v>14</v>
      </c>
      <c r="N31" s="19" t="s">
        <v>14</v>
      </c>
      <c r="O31" s="19" t="s">
        <v>14</v>
      </c>
      <c r="P31" s="19" t="s">
        <v>14</v>
      </c>
      <c r="Q31" s="19" t="s">
        <v>14</v>
      </c>
      <c r="R31" s="19" t="s">
        <v>14</v>
      </c>
      <c r="S31" s="19" t="s">
        <v>14</v>
      </c>
      <c r="T31" s="19" t="s">
        <v>14</v>
      </c>
      <c r="U31" s="19" t="s">
        <v>14</v>
      </c>
      <c r="V31" s="19" t="s">
        <v>14</v>
      </c>
      <c r="W31" s="19" t="s">
        <v>14</v>
      </c>
      <c r="X31" s="19" t="s">
        <v>14</v>
      </c>
      <c r="Y31" s="19" t="s">
        <v>14</v>
      </c>
      <c r="Z31" s="19" t="s">
        <v>14</v>
      </c>
      <c r="AA31" s="19" t="s">
        <v>14</v>
      </c>
      <c r="AB31" s="19" t="s">
        <v>14</v>
      </c>
      <c r="AC31" s="19" t="s">
        <v>14</v>
      </c>
      <c r="AD31" s="19" t="s">
        <v>14</v>
      </c>
      <c r="AE31" s="19" t="s">
        <v>14</v>
      </c>
      <c r="AF31" s="19" t="s">
        <v>14</v>
      </c>
      <c r="AG31" s="19" t="s">
        <v>14</v>
      </c>
      <c r="AH31" s="19" t="s">
        <v>14</v>
      </c>
      <c r="AI31" s="19" t="s">
        <v>14</v>
      </c>
      <c r="AJ31" s="19" t="s">
        <v>14</v>
      </c>
      <c r="AK31" s="19" t="s">
        <v>14</v>
      </c>
      <c r="AL31" s="19" t="s">
        <v>14</v>
      </c>
      <c r="AM31" s="19" t="s">
        <v>14</v>
      </c>
      <c r="AN31" s="19" t="s">
        <v>14</v>
      </c>
      <c r="AO31" s="19" t="s">
        <v>14</v>
      </c>
      <c r="AP31" s="19" t="s">
        <v>14</v>
      </c>
      <c r="AQ31" s="19" t="s">
        <v>14</v>
      </c>
      <c r="AR31" s="19" t="s">
        <v>14</v>
      </c>
      <c r="AS31" s="19" t="s">
        <v>14</v>
      </c>
      <c r="AT31" s="19" t="s">
        <v>14</v>
      </c>
      <c r="AU31" s="19" t="s">
        <v>14</v>
      </c>
      <c r="AV31" s="19" t="s">
        <v>14</v>
      </c>
      <c r="AW31" s="19" t="s">
        <v>14</v>
      </c>
      <c r="AX31" s="19" t="s">
        <v>14</v>
      </c>
      <c r="AY31" s="19" t="s">
        <v>14</v>
      </c>
      <c r="AZ31" s="19" t="s">
        <v>14</v>
      </c>
      <c r="BA31" s="19" t="s">
        <v>14</v>
      </c>
      <c r="BB31" s="19" t="s">
        <v>14</v>
      </c>
      <c r="BC31" s="19" t="s">
        <v>14</v>
      </c>
      <c r="BD31" s="19" t="s">
        <v>14</v>
      </c>
      <c r="BE31" s="19" t="s">
        <v>14</v>
      </c>
      <c r="BF31" s="19" t="s">
        <v>14</v>
      </c>
      <c r="BG31" s="19" t="s">
        <v>14</v>
      </c>
      <c r="BH31" s="19" t="s">
        <v>14</v>
      </c>
      <c r="BI31" s="19" t="s">
        <v>14</v>
      </c>
      <c r="BJ31" s="19" t="s">
        <v>14</v>
      </c>
      <c r="BK31" s="19" t="s">
        <v>14</v>
      </c>
      <c r="BL31" s="19" t="s">
        <v>14</v>
      </c>
      <c r="BM31" s="19" t="s">
        <v>14</v>
      </c>
      <c r="BN31" s="19" t="s">
        <v>14</v>
      </c>
      <c r="BO31" s="19" t="s">
        <v>14</v>
      </c>
      <c r="BP31" s="19" t="s">
        <v>14</v>
      </c>
    </row>
    <row r="32" spans="1:68" s="7" customFormat="1" ht="18.75" customHeight="1" thickTop="1">
      <c r="A32" s="43" t="s">
        <v>20</v>
      </c>
      <c r="B32" s="28" t="s">
        <v>15</v>
      </c>
      <c r="C32" s="39" t="s">
        <v>27</v>
      </c>
      <c r="D32" s="39" t="s">
        <v>40</v>
      </c>
      <c r="E32" s="39" t="s">
        <v>40</v>
      </c>
      <c r="F32" s="39" t="s">
        <v>40</v>
      </c>
      <c r="G32" s="39" t="s">
        <v>40</v>
      </c>
      <c r="H32" s="39" t="s">
        <v>42</v>
      </c>
      <c r="I32" s="39" t="s">
        <v>42</v>
      </c>
      <c r="J32" s="39" t="s">
        <v>40</v>
      </c>
      <c r="K32" s="39" t="s">
        <v>104</v>
      </c>
      <c r="L32" s="39" t="s">
        <v>23</v>
      </c>
      <c r="M32" s="39" t="s">
        <v>59</v>
      </c>
      <c r="N32" s="39" t="s">
        <v>42</v>
      </c>
      <c r="O32" s="39" t="s">
        <v>42</v>
      </c>
      <c r="P32" s="39" t="s">
        <v>29</v>
      </c>
      <c r="Q32" s="39" t="s">
        <v>42</v>
      </c>
      <c r="R32" s="2">
        <v>2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39" t="s">
        <v>25</v>
      </c>
      <c r="BA32" s="39" t="s">
        <v>39</v>
      </c>
      <c r="BB32" s="39" t="s">
        <v>28</v>
      </c>
      <c r="BC32" s="39" t="s">
        <v>53</v>
      </c>
      <c r="BD32" s="39" t="s">
        <v>25</v>
      </c>
      <c r="BE32" s="39" t="s">
        <v>25</v>
      </c>
      <c r="BF32" s="39" t="s">
        <v>29</v>
      </c>
      <c r="BG32" s="39" t="s">
        <v>30</v>
      </c>
      <c r="BH32" s="39" t="s">
        <v>27</v>
      </c>
      <c r="BI32" s="39" t="s">
        <v>29</v>
      </c>
      <c r="BJ32" s="39" t="s">
        <v>59</v>
      </c>
      <c r="BK32" s="39" t="s">
        <v>59</v>
      </c>
      <c r="BL32" s="39" t="s">
        <v>59</v>
      </c>
      <c r="BM32" s="39" t="s">
        <v>59</v>
      </c>
      <c r="BN32" s="39" t="s">
        <v>59</v>
      </c>
      <c r="BO32" s="39" t="s">
        <v>25</v>
      </c>
      <c r="BP32" s="39" t="s">
        <v>25</v>
      </c>
    </row>
    <row r="33" spans="1:68" s="7" customFormat="1" ht="18.75" customHeight="1">
      <c r="A33" s="44"/>
      <c r="B33" s="30" t="s">
        <v>4</v>
      </c>
      <c r="C33" s="3">
        <f>C32*15%</f>
        <v>1.7999999999999998</v>
      </c>
      <c r="D33" s="3">
        <f>D32*10%</f>
        <v>2.4000000000000004</v>
      </c>
      <c r="E33" s="3">
        <f aca="true" t="shared" si="51" ref="E33:S33">E32*10%</f>
        <v>2.4000000000000004</v>
      </c>
      <c r="F33" s="3">
        <f t="shared" si="51"/>
        <v>2.4000000000000004</v>
      </c>
      <c r="G33" s="3">
        <f t="shared" si="51"/>
        <v>2.4000000000000004</v>
      </c>
      <c r="H33" s="3">
        <f t="shared" si="51"/>
        <v>1.8</v>
      </c>
      <c r="I33" s="3">
        <f t="shared" si="51"/>
        <v>1.8</v>
      </c>
      <c r="J33" s="3">
        <f t="shared" si="51"/>
        <v>2.4000000000000004</v>
      </c>
      <c r="K33" s="3">
        <f t="shared" si="51"/>
        <v>3.2</v>
      </c>
      <c r="L33" s="3">
        <f t="shared" si="51"/>
        <v>1.4000000000000001</v>
      </c>
      <c r="M33" s="3">
        <f t="shared" si="51"/>
        <v>0</v>
      </c>
      <c r="N33" s="3">
        <f t="shared" si="51"/>
        <v>1.8</v>
      </c>
      <c r="O33" s="3">
        <f t="shared" si="51"/>
        <v>1.8</v>
      </c>
      <c r="P33" s="6">
        <f>P32*8%</f>
        <v>0.48</v>
      </c>
      <c r="Q33" s="3">
        <f t="shared" si="51"/>
        <v>1.8</v>
      </c>
      <c r="R33" s="3">
        <f>R32*5%</f>
        <v>0.1</v>
      </c>
      <c r="S33" s="3">
        <f t="shared" si="51"/>
        <v>0</v>
      </c>
      <c r="T33" s="3">
        <f aca="true" t="shared" si="52" ref="T33:AN33">T32*10%</f>
        <v>0</v>
      </c>
      <c r="U33" s="3">
        <f t="shared" si="52"/>
        <v>0</v>
      </c>
      <c r="V33" s="3">
        <f t="shared" si="52"/>
        <v>0</v>
      </c>
      <c r="W33" s="3">
        <f t="shared" si="52"/>
        <v>0</v>
      </c>
      <c r="X33" s="3">
        <f t="shared" si="52"/>
        <v>0</v>
      </c>
      <c r="Y33" s="3">
        <f t="shared" si="52"/>
        <v>0</v>
      </c>
      <c r="Z33" s="3">
        <f t="shared" si="52"/>
        <v>0</v>
      </c>
      <c r="AA33" s="6">
        <f>AA32*14%</f>
        <v>0</v>
      </c>
      <c r="AB33" s="3">
        <f t="shared" si="52"/>
        <v>0</v>
      </c>
      <c r="AC33" s="3">
        <f t="shared" si="52"/>
        <v>0</v>
      </c>
      <c r="AD33" s="3">
        <f t="shared" si="52"/>
        <v>0</v>
      </c>
      <c r="AE33" s="3">
        <f t="shared" si="52"/>
        <v>0</v>
      </c>
      <c r="AF33" s="3">
        <f t="shared" si="52"/>
        <v>0</v>
      </c>
      <c r="AG33" s="3">
        <f t="shared" si="52"/>
        <v>0</v>
      </c>
      <c r="AH33" s="3">
        <f t="shared" si="52"/>
        <v>0</v>
      </c>
      <c r="AI33" s="3">
        <f t="shared" si="52"/>
        <v>0</v>
      </c>
      <c r="AJ33" s="3">
        <f t="shared" si="52"/>
        <v>0</v>
      </c>
      <c r="AK33" s="3">
        <f t="shared" si="52"/>
        <v>0</v>
      </c>
      <c r="AL33" s="3">
        <f t="shared" si="52"/>
        <v>0</v>
      </c>
      <c r="AM33" s="3">
        <f t="shared" si="52"/>
        <v>0</v>
      </c>
      <c r="AN33" s="3">
        <f t="shared" si="52"/>
        <v>0</v>
      </c>
      <c r="AO33" s="6">
        <f>AO32*8%</f>
        <v>0</v>
      </c>
      <c r="AP33" s="3">
        <f aca="true" t="shared" si="53" ref="AP33:BA33">AP32*10%</f>
        <v>0</v>
      </c>
      <c r="AQ33" s="3">
        <f t="shared" si="53"/>
        <v>0</v>
      </c>
      <c r="AR33" s="3">
        <f t="shared" si="53"/>
        <v>0</v>
      </c>
      <c r="AS33" s="3">
        <f t="shared" si="53"/>
        <v>0</v>
      </c>
      <c r="AT33" s="3">
        <f t="shared" si="53"/>
        <v>0</v>
      </c>
      <c r="AU33" s="3">
        <f t="shared" si="53"/>
        <v>0</v>
      </c>
      <c r="AV33" s="6">
        <f>AV32*8%</f>
        <v>0</v>
      </c>
      <c r="AW33" s="3">
        <f t="shared" si="53"/>
        <v>0</v>
      </c>
      <c r="AX33" s="3">
        <f t="shared" si="53"/>
        <v>0</v>
      </c>
      <c r="AY33" s="3">
        <f t="shared" si="53"/>
        <v>0</v>
      </c>
      <c r="AZ33" s="6">
        <f>AZ32*8%</f>
        <v>1.28</v>
      </c>
      <c r="BA33" s="3">
        <f t="shared" si="53"/>
        <v>2.8000000000000003</v>
      </c>
      <c r="BB33" s="6">
        <f>BB32*5%</f>
        <v>0.5</v>
      </c>
      <c r="BC33" s="3">
        <f>BC32*10%</f>
        <v>5.4</v>
      </c>
      <c r="BD33" s="3">
        <f>BD32*10%</f>
        <v>1.6</v>
      </c>
      <c r="BE33" s="3">
        <f>BE32*10%</f>
        <v>1.6</v>
      </c>
      <c r="BF33" s="3">
        <f>BF32*10%</f>
        <v>0.6000000000000001</v>
      </c>
      <c r="BG33" s="6">
        <f>BG32*8%</f>
        <v>1.68</v>
      </c>
      <c r="BH33" s="3">
        <f>BH32*10%</f>
        <v>1.2000000000000002</v>
      </c>
      <c r="BI33" s="6">
        <f>BI32*12%</f>
        <v>0.72</v>
      </c>
      <c r="BJ33" s="3">
        <f>BJ32*10%</f>
        <v>0</v>
      </c>
      <c r="BK33" s="3">
        <f>BK32*10%</f>
        <v>0</v>
      </c>
      <c r="BL33" s="6">
        <f>BL32*9%</f>
        <v>0</v>
      </c>
      <c r="BM33" s="6">
        <f>BM32*8%</f>
        <v>0</v>
      </c>
      <c r="BN33" s="3">
        <f>BN32*10%</f>
        <v>0</v>
      </c>
      <c r="BO33" s="3">
        <f>BO32*10%</f>
        <v>1.6</v>
      </c>
      <c r="BP33" s="3">
        <f>BP32*10%</f>
        <v>1.6</v>
      </c>
    </row>
    <row r="34" spans="1:68" s="7" customFormat="1" ht="18.75" customHeight="1">
      <c r="A34" s="44"/>
      <c r="B34" s="31" t="s">
        <v>1</v>
      </c>
      <c r="C34" s="4">
        <f>C33*1209.48</f>
        <v>2177.064</v>
      </c>
      <c r="D34" s="4">
        <f>D33*1209.48</f>
        <v>2902.7520000000004</v>
      </c>
      <c r="E34" s="4">
        <f aca="true" t="shared" si="54" ref="E34:S34">E33*1209.48</f>
        <v>2902.7520000000004</v>
      </c>
      <c r="F34" s="4">
        <f t="shared" si="54"/>
        <v>2902.7520000000004</v>
      </c>
      <c r="G34" s="4">
        <f t="shared" si="54"/>
        <v>2902.7520000000004</v>
      </c>
      <c r="H34" s="4">
        <f t="shared" si="54"/>
        <v>2177.0640000000003</v>
      </c>
      <c r="I34" s="4">
        <f t="shared" si="54"/>
        <v>2177.0640000000003</v>
      </c>
      <c r="J34" s="4">
        <f t="shared" si="54"/>
        <v>2902.7520000000004</v>
      </c>
      <c r="K34" s="4">
        <f t="shared" si="54"/>
        <v>3870.3360000000002</v>
      </c>
      <c r="L34" s="4">
        <f t="shared" si="54"/>
        <v>1693.2720000000002</v>
      </c>
      <c r="M34" s="4">
        <f t="shared" si="54"/>
        <v>0</v>
      </c>
      <c r="N34" s="4">
        <f t="shared" si="54"/>
        <v>2177.0640000000003</v>
      </c>
      <c r="O34" s="4">
        <f t="shared" si="54"/>
        <v>2177.0640000000003</v>
      </c>
      <c r="P34" s="4">
        <f t="shared" si="54"/>
        <v>580.5504</v>
      </c>
      <c r="Q34" s="4">
        <f t="shared" si="54"/>
        <v>2177.0640000000003</v>
      </c>
      <c r="R34" s="4">
        <f t="shared" si="54"/>
        <v>120.94800000000001</v>
      </c>
      <c r="S34" s="4">
        <f t="shared" si="54"/>
        <v>0</v>
      </c>
      <c r="T34" s="4">
        <f aca="true" t="shared" si="55" ref="T34:AY34">T33*1209.48</f>
        <v>0</v>
      </c>
      <c r="U34" s="4">
        <f t="shared" si="55"/>
        <v>0</v>
      </c>
      <c r="V34" s="4">
        <f t="shared" si="55"/>
        <v>0</v>
      </c>
      <c r="W34" s="4">
        <f t="shared" si="55"/>
        <v>0</v>
      </c>
      <c r="X34" s="4">
        <f t="shared" si="55"/>
        <v>0</v>
      </c>
      <c r="Y34" s="4">
        <f t="shared" si="55"/>
        <v>0</v>
      </c>
      <c r="Z34" s="4">
        <f t="shared" si="55"/>
        <v>0</v>
      </c>
      <c r="AA34" s="4">
        <f t="shared" si="55"/>
        <v>0</v>
      </c>
      <c r="AB34" s="4">
        <f t="shared" si="55"/>
        <v>0</v>
      </c>
      <c r="AC34" s="4">
        <f t="shared" si="55"/>
        <v>0</v>
      </c>
      <c r="AD34" s="4">
        <f t="shared" si="55"/>
        <v>0</v>
      </c>
      <c r="AE34" s="4">
        <f t="shared" si="55"/>
        <v>0</v>
      </c>
      <c r="AF34" s="4">
        <f t="shared" si="55"/>
        <v>0</v>
      </c>
      <c r="AG34" s="4">
        <f t="shared" si="55"/>
        <v>0</v>
      </c>
      <c r="AH34" s="4">
        <f t="shared" si="55"/>
        <v>0</v>
      </c>
      <c r="AI34" s="4">
        <f t="shared" si="55"/>
        <v>0</v>
      </c>
      <c r="AJ34" s="4">
        <f t="shared" si="55"/>
        <v>0</v>
      </c>
      <c r="AK34" s="4">
        <f t="shared" si="55"/>
        <v>0</v>
      </c>
      <c r="AL34" s="4">
        <f t="shared" si="55"/>
        <v>0</v>
      </c>
      <c r="AM34" s="4">
        <f t="shared" si="55"/>
        <v>0</v>
      </c>
      <c r="AN34" s="4">
        <f t="shared" si="55"/>
        <v>0</v>
      </c>
      <c r="AO34" s="4">
        <f t="shared" si="55"/>
        <v>0</v>
      </c>
      <c r="AP34" s="4">
        <f t="shared" si="55"/>
        <v>0</v>
      </c>
      <c r="AQ34" s="4">
        <f t="shared" si="55"/>
        <v>0</v>
      </c>
      <c r="AR34" s="4">
        <f t="shared" si="55"/>
        <v>0</v>
      </c>
      <c r="AS34" s="4">
        <f t="shared" si="55"/>
        <v>0</v>
      </c>
      <c r="AT34" s="4">
        <f t="shared" si="55"/>
        <v>0</v>
      </c>
      <c r="AU34" s="4">
        <f t="shared" si="55"/>
        <v>0</v>
      </c>
      <c r="AV34" s="4">
        <f t="shared" si="55"/>
        <v>0</v>
      </c>
      <c r="AW34" s="4">
        <f t="shared" si="55"/>
        <v>0</v>
      </c>
      <c r="AX34" s="4">
        <f t="shared" si="55"/>
        <v>0</v>
      </c>
      <c r="AY34" s="4">
        <f t="shared" si="55"/>
        <v>0</v>
      </c>
      <c r="AZ34" s="4">
        <f aca="true" t="shared" si="56" ref="AZ34:BM34">AZ33*1209.48</f>
        <v>1548.1344000000001</v>
      </c>
      <c r="BA34" s="4">
        <f t="shared" si="56"/>
        <v>3386.5440000000003</v>
      </c>
      <c r="BB34" s="4">
        <f t="shared" si="56"/>
        <v>604.74</v>
      </c>
      <c r="BC34" s="4">
        <f t="shared" si="56"/>
        <v>6531.192000000001</v>
      </c>
      <c r="BD34" s="4">
        <f t="shared" si="56"/>
        <v>1935.1680000000001</v>
      </c>
      <c r="BE34" s="4">
        <f t="shared" si="56"/>
        <v>1935.1680000000001</v>
      </c>
      <c r="BF34" s="4">
        <f t="shared" si="56"/>
        <v>725.6880000000001</v>
      </c>
      <c r="BG34" s="4">
        <f t="shared" si="56"/>
        <v>2031.9264</v>
      </c>
      <c r="BH34" s="4">
        <f t="shared" si="56"/>
        <v>1451.3760000000002</v>
      </c>
      <c r="BI34" s="4">
        <f t="shared" si="56"/>
        <v>870.8256</v>
      </c>
      <c r="BJ34" s="4">
        <f t="shared" si="56"/>
        <v>0</v>
      </c>
      <c r="BK34" s="4">
        <f>BK33*1209.48</f>
        <v>0</v>
      </c>
      <c r="BL34" s="4">
        <f>BL33*1209.48</f>
        <v>0</v>
      </c>
      <c r="BM34" s="4">
        <f t="shared" si="56"/>
        <v>0</v>
      </c>
      <c r="BN34" s="4">
        <f>BN33*1209.48</f>
        <v>0</v>
      </c>
      <c r="BO34" s="4">
        <f>BO33*1209.48</f>
        <v>1935.1680000000001</v>
      </c>
      <c r="BP34" s="4">
        <f>BP33*1209.48</f>
        <v>1935.1680000000001</v>
      </c>
    </row>
    <row r="35" spans="1:68" s="7" customFormat="1" ht="18.75" customHeight="1">
      <c r="A35" s="44"/>
      <c r="B35" s="31" t="s">
        <v>2</v>
      </c>
      <c r="C35" s="5">
        <f>C34/C9</f>
        <v>4.420434517766497</v>
      </c>
      <c r="D35" s="5">
        <f>D34/D9</f>
        <v>4.830673989016476</v>
      </c>
      <c r="E35" s="5">
        <f aca="true" t="shared" si="57" ref="E35:S35">E34/E9</f>
        <v>4.080911008013497</v>
      </c>
      <c r="F35" s="5">
        <f t="shared" si="57"/>
        <v>4.080911008013497</v>
      </c>
      <c r="G35" s="5">
        <f t="shared" si="57"/>
        <v>4.060928931169559</v>
      </c>
      <c r="H35" s="5">
        <f t="shared" si="57"/>
        <v>5.2726180673286525</v>
      </c>
      <c r="I35" s="5">
        <f t="shared" si="57"/>
        <v>5.275173249333657</v>
      </c>
      <c r="J35" s="5">
        <f t="shared" si="57"/>
        <v>4.0660484661717335</v>
      </c>
      <c r="K35" s="5">
        <f t="shared" si="57"/>
        <v>3.2164348042882076</v>
      </c>
      <c r="L35" s="5">
        <f t="shared" si="57"/>
        <v>3.23513947267864</v>
      </c>
      <c r="M35" s="5">
        <f t="shared" si="57"/>
        <v>0</v>
      </c>
      <c r="N35" s="5">
        <f t="shared" si="57"/>
        <v>5.345111711269335</v>
      </c>
      <c r="O35" s="5">
        <f t="shared" si="57"/>
        <v>5.252265379975875</v>
      </c>
      <c r="P35" s="5">
        <f t="shared" si="57"/>
        <v>3.348041522491349</v>
      </c>
      <c r="Q35" s="5">
        <f t="shared" si="57"/>
        <v>5.318993403371611</v>
      </c>
      <c r="R35" s="5">
        <f t="shared" si="57"/>
        <v>1.498736059479554</v>
      </c>
      <c r="S35" s="5">
        <f t="shared" si="57"/>
        <v>0</v>
      </c>
      <c r="T35" s="5">
        <f aca="true" t="shared" si="58" ref="T35:AY35">T34/T9</f>
        <v>0</v>
      </c>
      <c r="U35" s="5">
        <f t="shared" si="58"/>
        <v>0</v>
      </c>
      <c r="V35" s="5">
        <f t="shared" si="58"/>
        <v>0</v>
      </c>
      <c r="W35" s="5">
        <f t="shared" si="58"/>
        <v>0</v>
      </c>
      <c r="X35" s="5">
        <f t="shared" si="58"/>
        <v>0</v>
      </c>
      <c r="Y35" s="5">
        <f t="shared" si="58"/>
        <v>0</v>
      </c>
      <c r="Z35" s="5">
        <f t="shared" si="58"/>
        <v>0</v>
      </c>
      <c r="AA35" s="5">
        <f t="shared" si="58"/>
        <v>0</v>
      </c>
      <c r="AB35" s="5">
        <f t="shared" si="58"/>
        <v>0</v>
      </c>
      <c r="AC35" s="5">
        <f t="shared" si="58"/>
        <v>0</v>
      </c>
      <c r="AD35" s="5">
        <f t="shared" si="58"/>
        <v>0</v>
      </c>
      <c r="AE35" s="5">
        <f t="shared" si="58"/>
        <v>0</v>
      </c>
      <c r="AF35" s="5">
        <f t="shared" si="58"/>
        <v>0</v>
      </c>
      <c r="AG35" s="5">
        <f t="shared" si="58"/>
        <v>0</v>
      </c>
      <c r="AH35" s="5">
        <f t="shared" si="58"/>
        <v>0</v>
      </c>
      <c r="AI35" s="5">
        <f t="shared" si="58"/>
        <v>0</v>
      </c>
      <c r="AJ35" s="5">
        <f t="shared" si="58"/>
        <v>0</v>
      </c>
      <c r="AK35" s="5">
        <f t="shared" si="58"/>
        <v>0</v>
      </c>
      <c r="AL35" s="5">
        <f t="shared" si="58"/>
        <v>0</v>
      </c>
      <c r="AM35" s="5">
        <f t="shared" si="58"/>
        <v>0</v>
      </c>
      <c r="AN35" s="5">
        <f t="shared" si="58"/>
        <v>0</v>
      </c>
      <c r="AO35" s="5">
        <f t="shared" si="58"/>
        <v>0</v>
      </c>
      <c r="AP35" s="5">
        <f t="shared" si="58"/>
        <v>0</v>
      </c>
      <c r="AQ35" s="5">
        <f t="shared" si="58"/>
        <v>0</v>
      </c>
      <c r="AR35" s="5">
        <f t="shared" si="58"/>
        <v>0</v>
      </c>
      <c r="AS35" s="5">
        <f t="shared" si="58"/>
        <v>0</v>
      </c>
      <c r="AT35" s="5">
        <f t="shared" si="58"/>
        <v>0</v>
      </c>
      <c r="AU35" s="5">
        <f t="shared" si="58"/>
        <v>0</v>
      </c>
      <c r="AV35" s="5">
        <f t="shared" si="58"/>
        <v>0</v>
      </c>
      <c r="AW35" s="5">
        <f t="shared" si="58"/>
        <v>0</v>
      </c>
      <c r="AX35" s="5">
        <f t="shared" si="58"/>
        <v>0</v>
      </c>
      <c r="AY35" s="5">
        <f t="shared" si="58"/>
        <v>0</v>
      </c>
      <c r="AZ35" s="5">
        <f aca="true" t="shared" si="59" ref="AZ35:BM35">AZ34/AZ9</f>
        <v>2.9652066653897724</v>
      </c>
      <c r="BA35" s="5">
        <f t="shared" si="59"/>
        <v>3.939216005583343</v>
      </c>
      <c r="BB35" s="5">
        <f t="shared" si="59"/>
        <v>1.6705524861878454</v>
      </c>
      <c r="BC35" s="5">
        <f t="shared" si="59"/>
        <v>4.166895495725406</v>
      </c>
      <c r="BD35" s="5">
        <f t="shared" si="59"/>
        <v>3.3399516741456683</v>
      </c>
      <c r="BE35" s="5">
        <f t="shared" si="59"/>
        <v>3.95416428279526</v>
      </c>
      <c r="BF35" s="5">
        <f t="shared" si="59"/>
        <v>2.41172482552343</v>
      </c>
      <c r="BG35" s="5">
        <f t="shared" si="59"/>
        <v>3.5785952800281793</v>
      </c>
      <c r="BH35" s="5">
        <f t="shared" si="59"/>
        <v>2.9015913634546187</v>
      </c>
      <c r="BI35" s="5">
        <f t="shared" si="59"/>
        <v>1.6505413191811977</v>
      </c>
      <c r="BJ35" s="5">
        <f t="shared" si="59"/>
        <v>0</v>
      </c>
      <c r="BK35" s="5">
        <f>BK34/BK9</f>
        <v>0</v>
      </c>
      <c r="BL35" s="5">
        <f>BL34/BL9</f>
        <v>0</v>
      </c>
      <c r="BM35" s="5">
        <f t="shared" si="59"/>
        <v>0</v>
      </c>
      <c r="BN35" s="5">
        <f>BN34/BN9</f>
        <v>0</v>
      </c>
      <c r="BO35" s="5">
        <f>BO34/BO9</f>
        <v>4.499344338525924</v>
      </c>
      <c r="BP35" s="5">
        <f>BP34/BP9</f>
        <v>4.451732229123534</v>
      </c>
    </row>
    <row r="36" spans="1:68" s="7" customFormat="1" ht="18.75" customHeight="1" thickBot="1">
      <c r="A36" s="45"/>
      <c r="B36" s="27" t="s">
        <v>0</v>
      </c>
      <c r="C36" s="19" t="s">
        <v>14</v>
      </c>
      <c r="D36" s="19" t="s">
        <v>14</v>
      </c>
      <c r="E36" s="19" t="s">
        <v>14</v>
      </c>
      <c r="F36" s="19" t="s">
        <v>14</v>
      </c>
      <c r="G36" s="19" t="s">
        <v>14</v>
      </c>
      <c r="H36" s="19" t="s">
        <v>14</v>
      </c>
      <c r="I36" s="19" t="s">
        <v>14</v>
      </c>
      <c r="J36" s="19" t="s">
        <v>14</v>
      </c>
      <c r="K36" s="19" t="s">
        <v>14</v>
      </c>
      <c r="L36" s="19" t="s">
        <v>14</v>
      </c>
      <c r="M36" s="19" t="s">
        <v>14</v>
      </c>
      <c r="N36" s="19" t="s">
        <v>14</v>
      </c>
      <c r="O36" s="19" t="s">
        <v>14</v>
      </c>
      <c r="P36" s="19" t="s">
        <v>14</v>
      </c>
      <c r="Q36" s="19" t="s">
        <v>14</v>
      </c>
      <c r="R36" s="19" t="s">
        <v>14</v>
      </c>
      <c r="S36" s="19" t="s">
        <v>14</v>
      </c>
      <c r="T36" s="19" t="s">
        <v>14</v>
      </c>
      <c r="U36" s="19" t="s">
        <v>14</v>
      </c>
      <c r="V36" s="19" t="s">
        <v>14</v>
      </c>
      <c r="W36" s="19" t="s">
        <v>14</v>
      </c>
      <c r="X36" s="19" t="s">
        <v>14</v>
      </c>
      <c r="Y36" s="19" t="s">
        <v>14</v>
      </c>
      <c r="Z36" s="19" t="s">
        <v>14</v>
      </c>
      <c r="AA36" s="19" t="s">
        <v>14</v>
      </c>
      <c r="AB36" s="19" t="s">
        <v>14</v>
      </c>
      <c r="AC36" s="19" t="s">
        <v>14</v>
      </c>
      <c r="AD36" s="19" t="s">
        <v>14</v>
      </c>
      <c r="AE36" s="19" t="s">
        <v>14</v>
      </c>
      <c r="AF36" s="19" t="s">
        <v>14</v>
      </c>
      <c r="AG36" s="19" t="s">
        <v>14</v>
      </c>
      <c r="AH36" s="19" t="s">
        <v>14</v>
      </c>
      <c r="AI36" s="19" t="s">
        <v>14</v>
      </c>
      <c r="AJ36" s="19" t="s">
        <v>14</v>
      </c>
      <c r="AK36" s="19" t="s">
        <v>14</v>
      </c>
      <c r="AL36" s="19" t="s">
        <v>14</v>
      </c>
      <c r="AM36" s="19" t="s">
        <v>14</v>
      </c>
      <c r="AN36" s="19" t="s">
        <v>14</v>
      </c>
      <c r="AO36" s="19" t="s">
        <v>14</v>
      </c>
      <c r="AP36" s="19" t="s">
        <v>14</v>
      </c>
      <c r="AQ36" s="19" t="s">
        <v>14</v>
      </c>
      <c r="AR36" s="19" t="s">
        <v>14</v>
      </c>
      <c r="AS36" s="19" t="s">
        <v>14</v>
      </c>
      <c r="AT36" s="19" t="s">
        <v>14</v>
      </c>
      <c r="AU36" s="19" t="s">
        <v>14</v>
      </c>
      <c r="AV36" s="19" t="s">
        <v>14</v>
      </c>
      <c r="AW36" s="19" t="s">
        <v>14</v>
      </c>
      <c r="AX36" s="19" t="s">
        <v>14</v>
      </c>
      <c r="AY36" s="19" t="s">
        <v>14</v>
      </c>
      <c r="AZ36" s="19" t="s">
        <v>14</v>
      </c>
      <c r="BA36" s="19" t="s">
        <v>14</v>
      </c>
      <c r="BB36" s="19" t="s">
        <v>14</v>
      </c>
      <c r="BC36" s="19" t="s">
        <v>14</v>
      </c>
      <c r="BD36" s="19" t="s">
        <v>14</v>
      </c>
      <c r="BE36" s="19" t="s">
        <v>14</v>
      </c>
      <c r="BF36" s="19" t="s">
        <v>14</v>
      </c>
      <c r="BG36" s="19" t="s">
        <v>14</v>
      </c>
      <c r="BH36" s="19" t="s">
        <v>14</v>
      </c>
      <c r="BI36" s="19" t="s">
        <v>14</v>
      </c>
      <c r="BJ36" s="19" t="s">
        <v>14</v>
      </c>
      <c r="BK36" s="19" t="s">
        <v>14</v>
      </c>
      <c r="BL36" s="19" t="s">
        <v>14</v>
      </c>
      <c r="BM36" s="19" t="s">
        <v>14</v>
      </c>
      <c r="BN36" s="19" t="s">
        <v>14</v>
      </c>
      <c r="BO36" s="19" t="s">
        <v>14</v>
      </c>
      <c r="BP36" s="19" t="s">
        <v>14</v>
      </c>
    </row>
    <row r="37" spans="1:68" s="16" customFormat="1" ht="18.75" customHeight="1" thickTop="1">
      <c r="A37" s="46" t="s">
        <v>12</v>
      </c>
      <c r="B37" s="47"/>
      <c r="C37" s="22">
        <f>C12+C16+C21+C25+C29+C34</f>
        <v>33439.016105</v>
      </c>
      <c r="D37" s="22">
        <f>D12+D16+D21+D25+D29+D34</f>
        <v>40938.400811399995</v>
      </c>
      <c r="E37" s="22">
        <f aca="true" t="shared" si="60" ref="E37:S37">E12+E16+E21+E25+E29+E34</f>
        <v>47522.76520980001</v>
      </c>
      <c r="F37" s="22">
        <f t="shared" si="60"/>
        <v>47789.849209800006</v>
      </c>
      <c r="G37" s="22">
        <f t="shared" si="60"/>
        <v>47655.4921208</v>
      </c>
      <c r="H37" s="22">
        <f t="shared" si="60"/>
        <v>24933.3769234</v>
      </c>
      <c r="I37" s="22">
        <f t="shared" si="60"/>
        <v>24925.6491522</v>
      </c>
      <c r="J37" s="22">
        <f t="shared" si="60"/>
        <v>42974.3551094</v>
      </c>
      <c r="K37" s="22">
        <f t="shared" si="60"/>
        <v>79407.029505</v>
      </c>
      <c r="L37" s="22">
        <f t="shared" si="60"/>
        <v>35075.582969999996</v>
      </c>
      <c r="M37" s="22">
        <f t="shared" si="60"/>
        <v>30469.543547600006</v>
      </c>
      <c r="N37" s="22">
        <f t="shared" si="60"/>
        <v>28329.7638458</v>
      </c>
      <c r="O37" s="22">
        <f t="shared" si="60"/>
        <v>28145.388916999997</v>
      </c>
      <c r="P37" s="22">
        <f t="shared" si="60"/>
        <v>11890.9841964</v>
      </c>
      <c r="Q37" s="22">
        <f t="shared" si="60"/>
        <v>26518.341377800003</v>
      </c>
      <c r="R37" s="22">
        <f t="shared" si="60"/>
        <v>5463.979600199999</v>
      </c>
      <c r="S37" s="22">
        <f t="shared" si="60"/>
        <v>23487.2822544</v>
      </c>
      <c r="T37" s="22">
        <f aca="true" t="shared" si="61" ref="T37:AY37">T12+T16+T21+T25+T29+T34</f>
        <v>34680.5808176</v>
      </c>
      <c r="U37" s="22">
        <f t="shared" si="61"/>
        <v>34381.78787999999</v>
      </c>
      <c r="V37" s="22">
        <f t="shared" si="61"/>
        <v>30018.455775</v>
      </c>
      <c r="W37" s="22">
        <f t="shared" si="61"/>
        <v>40047.75819</v>
      </c>
      <c r="X37" s="22">
        <f t="shared" si="61"/>
        <v>36353.2050926</v>
      </c>
      <c r="Y37" s="22">
        <f t="shared" si="61"/>
        <v>64818.71057639999</v>
      </c>
      <c r="Z37" s="22">
        <f t="shared" si="61"/>
        <v>40167.303451</v>
      </c>
      <c r="AA37" s="22">
        <f t="shared" si="61"/>
        <v>28158.768456199996</v>
      </c>
      <c r="AB37" s="22">
        <f t="shared" si="61"/>
        <v>28491.998372599995</v>
      </c>
      <c r="AC37" s="22">
        <f t="shared" si="61"/>
        <v>37952.09399740001</v>
      </c>
      <c r="AD37" s="22">
        <f t="shared" si="61"/>
        <v>40259.684781799995</v>
      </c>
      <c r="AE37" s="22">
        <f t="shared" si="61"/>
        <v>34369.20495860001</v>
      </c>
      <c r="AF37" s="22">
        <f t="shared" si="61"/>
        <v>26792.186082199998</v>
      </c>
      <c r="AG37" s="22">
        <f t="shared" si="61"/>
        <v>47975.1981236</v>
      </c>
      <c r="AH37" s="22">
        <f t="shared" si="61"/>
        <v>47098.822054200005</v>
      </c>
      <c r="AI37" s="22">
        <f t="shared" si="61"/>
        <v>50058.9593028</v>
      </c>
      <c r="AJ37" s="22">
        <f t="shared" si="61"/>
        <v>28787.15004</v>
      </c>
      <c r="AK37" s="22">
        <f t="shared" si="61"/>
        <v>40934.984820000005</v>
      </c>
      <c r="AL37" s="22">
        <f t="shared" si="61"/>
        <v>27817.22163</v>
      </c>
      <c r="AM37" s="22">
        <f t="shared" si="61"/>
        <v>31331.7848756</v>
      </c>
      <c r="AN37" s="22">
        <f t="shared" si="61"/>
        <v>32227.0426126</v>
      </c>
      <c r="AO37" s="22">
        <f t="shared" si="61"/>
        <v>34293.20512299999</v>
      </c>
      <c r="AP37" s="22">
        <f t="shared" si="61"/>
        <v>48778.5610092</v>
      </c>
      <c r="AQ37" s="22">
        <f t="shared" si="61"/>
        <v>27679.7876424</v>
      </c>
      <c r="AR37" s="22">
        <f t="shared" si="61"/>
        <v>30929.579240800005</v>
      </c>
      <c r="AS37" s="22">
        <f t="shared" si="61"/>
        <v>30047.6487162</v>
      </c>
      <c r="AT37" s="22">
        <f t="shared" si="61"/>
        <v>28804.4309614</v>
      </c>
      <c r="AU37" s="22">
        <f t="shared" si="61"/>
        <v>36752.914683</v>
      </c>
      <c r="AV37" s="22">
        <f t="shared" si="61"/>
        <v>49732.212191000006</v>
      </c>
      <c r="AW37" s="22">
        <f t="shared" si="61"/>
        <v>29146.151531400003</v>
      </c>
      <c r="AX37" s="22">
        <f t="shared" si="61"/>
        <v>50825.1178598</v>
      </c>
      <c r="AY37" s="22">
        <f t="shared" si="61"/>
        <v>34343.908027599995</v>
      </c>
      <c r="AZ37" s="22">
        <f aca="true" t="shared" si="62" ref="AZ37:BM37">AZ12+AZ16+AZ21+AZ25+AZ29+AZ34</f>
        <v>37961.2847266</v>
      </c>
      <c r="BA37" s="22">
        <f t="shared" si="62"/>
        <v>62748.4197362</v>
      </c>
      <c r="BB37" s="22">
        <f t="shared" si="62"/>
        <v>24537.647252000002</v>
      </c>
      <c r="BC37" s="22">
        <f t="shared" si="62"/>
        <v>109938.22612039998</v>
      </c>
      <c r="BD37" s="22">
        <f t="shared" si="62"/>
        <v>40487.0988724</v>
      </c>
      <c r="BE37" s="22">
        <f t="shared" si="62"/>
        <v>34243.9846324</v>
      </c>
      <c r="BF37" s="22">
        <f t="shared" si="62"/>
        <v>20648.504411399997</v>
      </c>
      <c r="BG37" s="22">
        <f t="shared" si="62"/>
        <v>37818.169458799995</v>
      </c>
      <c r="BH37" s="22">
        <f t="shared" si="62"/>
        <v>34324.277129199996</v>
      </c>
      <c r="BI37" s="22">
        <f t="shared" si="62"/>
        <v>36487.1027096</v>
      </c>
      <c r="BJ37" s="22">
        <f t="shared" si="62"/>
        <v>36805.735961</v>
      </c>
      <c r="BK37" s="22">
        <f t="shared" si="62"/>
        <v>70642.9167988</v>
      </c>
      <c r="BL37" s="22">
        <f t="shared" si="62"/>
        <v>42672.536161200005</v>
      </c>
      <c r="BM37" s="22">
        <f t="shared" si="62"/>
        <v>38505.575473200006</v>
      </c>
      <c r="BN37" s="22">
        <f>BN12+BN16+BN21+BN25+BN29+BN34</f>
        <v>28921.984800000002</v>
      </c>
      <c r="BO37" s="22">
        <f>BO12+BO16+BO21+BO25+BO29+BO34</f>
        <v>29493.715514600008</v>
      </c>
      <c r="BP37" s="22">
        <f>BP12+BP16+BP21+BP25+BP29+BP34</f>
        <v>30662.980906199995</v>
      </c>
    </row>
    <row r="38" spans="3:68" s="16" customFormat="1" ht="13.5" customHeight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</row>
    <row r="39" spans="3:68" s="16" customFormat="1" ht="13.5" customHeight="1">
      <c r="C39" s="24">
        <f>C37/C9/12</f>
        <v>5.658039950084603</v>
      </c>
      <c r="D39" s="24">
        <f>D37/D9/12</f>
        <v>5.677372942170078</v>
      </c>
      <c r="E39" s="24">
        <f aca="true" t="shared" si="63" ref="E39:S39">E37/E9/12</f>
        <v>5.567595155560244</v>
      </c>
      <c r="F39" s="24">
        <f t="shared" si="63"/>
        <v>5.59888575024603</v>
      </c>
      <c r="G39" s="24">
        <f t="shared" si="63"/>
        <v>5.555807232885656</v>
      </c>
      <c r="H39" s="24">
        <f t="shared" si="63"/>
        <v>5.032166166828127</v>
      </c>
      <c r="I39" s="24">
        <f t="shared" si="63"/>
        <v>5.03304441325418</v>
      </c>
      <c r="J39" s="24">
        <f t="shared" si="63"/>
        <v>5.016383609912686</v>
      </c>
      <c r="K39" s="24">
        <f t="shared" si="63"/>
        <v>5.499254100182831</v>
      </c>
      <c r="L39" s="24">
        <f t="shared" si="63"/>
        <v>5.584572501910585</v>
      </c>
      <c r="M39" s="24">
        <f t="shared" si="63"/>
        <v>5.762888399833561</v>
      </c>
      <c r="N39" s="24">
        <f t="shared" si="63"/>
        <v>5.796252525943203</v>
      </c>
      <c r="O39" s="24">
        <f t="shared" si="63"/>
        <v>5.65850199376759</v>
      </c>
      <c r="P39" s="24">
        <f t="shared" si="63"/>
        <v>5.714621393886966</v>
      </c>
      <c r="Q39" s="24">
        <f t="shared" si="63"/>
        <v>5.399124802060428</v>
      </c>
      <c r="R39" s="24">
        <f t="shared" si="63"/>
        <v>5.642275506195786</v>
      </c>
      <c r="S39" s="24">
        <f t="shared" si="63"/>
        <v>5.996548778186274</v>
      </c>
      <c r="T39" s="24">
        <f aca="true" t="shared" si="64" ref="T39:AY39">T37/T9/12</f>
        <v>5.951500003020318</v>
      </c>
      <c r="U39" s="24">
        <f t="shared" si="64"/>
        <v>5.900224443986819</v>
      </c>
      <c r="V39" s="24">
        <f t="shared" si="64"/>
        <v>5.5258183813783965</v>
      </c>
      <c r="W39" s="24">
        <f t="shared" si="64"/>
        <v>5.501670264589515</v>
      </c>
      <c r="X39" s="24">
        <f t="shared" si="64"/>
        <v>5.791309037883132</v>
      </c>
      <c r="Y39" s="24">
        <f t="shared" si="64"/>
        <v>5.665575010174113</v>
      </c>
      <c r="Z39" s="24">
        <f t="shared" si="64"/>
        <v>5.6398909647570905</v>
      </c>
      <c r="AA39" s="24">
        <f t="shared" si="64"/>
        <v>5.727517788666503</v>
      </c>
      <c r="AB39" s="24">
        <f t="shared" si="64"/>
        <v>5.890184067766476</v>
      </c>
      <c r="AC39" s="24">
        <f t="shared" si="64"/>
        <v>5.836269606538724</v>
      </c>
      <c r="AD39" s="24">
        <f t="shared" si="64"/>
        <v>5.654767793387268</v>
      </c>
      <c r="AE39" s="24">
        <f t="shared" si="64"/>
        <v>5.916340452833437</v>
      </c>
      <c r="AF39" s="24">
        <f t="shared" si="64"/>
        <v>5.571954513393229</v>
      </c>
      <c r="AG39" s="24">
        <f t="shared" si="64"/>
        <v>5.5790303892920265</v>
      </c>
      <c r="AH39" s="24">
        <f t="shared" si="64"/>
        <v>5.530367532548965</v>
      </c>
      <c r="AI39" s="24">
        <f t="shared" si="64"/>
        <v>5.779412499168745</v>
      </c>
      <c r="AJ39" s="24">
        <f t="shared" si="64"/>
        <v>5.8226436165048545</v>
      </c>
      <c r="AK39" s="24">
        <f t="shared" si="64"/>
        <v>5.681626807128581</v>
      </c>
      <c r="AL39" s="24">
        <f t="shared" si="64"/>
        <v>5.729366788185863</v>
      </c>
      <c r="AM39" s="24">
        <f t="shared" si="64"/>
        <v>5.693375649731064</v>
      </c>
      <c r="AN39" s="24">
        <f t="shared" si="64"/>
        <v>5.559070346477609</v>
      </c>
      <c r="AO39" s="24">
        <f t="shared" si="64"/>
        <v>5.886235002231376</v>
      </c>
      <c r="AP39" s="24">
        <f t="shared" si="64"/>
        <v>5.566803730621747</v>
      </c>
      <c r="AQ39" s="24">
        <f t="shared" si="64"/>
        <v>5.513023351338433</v>
      </c>
      <c r="AR39" s="24">
        <f t="shared" si="64"/>
        <v>5.927932237197179</v>
      </c>
      <c r="AS39" s="24">
        <f t="shared" si="64"/>
        <v>5.966096560281154</v>
      </c>
      <c r="AT39" s="24">
        <f t="shared" si="64"/>
        <v>5.771505762883707</v>
      </c>
      <c r="AU39" s="24">
        <f t="shared" si="64"/>
        <v>5.719407824929973</v>
      </c>
      <c r="AV39" s="24">
        <f t="shared" si="64"/>
        <v>5.728197672310529</v>
      </c>
      <c r="AW39" s="24">
        <f t="shared" si="64"/>
        <v>5.770601000118794</v>
      </c>
      <c r="AX39" s="24">
        <f t="shared" si="64"/>
        <v>5.912922641793475</v>
      </c>
      <c r="AY39" s="24">
        <f t="shared" si="64"/>
        <v>5.833657430968881</v>
      </c>
      <c r="AZ39" s="24">
        <f aca="true" t="shared" si="65" ref="AZ39:BM39">AZ37/AZ9/12</f>
        <v>6.059069898263424</v>
      </c>
      <c r="BA39" s="24">
        <f t="shared" si="65"/>
        <v>6.082394995948198</v>
      </c>
      <c r="BB39" s="24">
        <f t="shared" si="65"/>
        <v>5.648629662062615</v>
      </c>
      <c r="BC39" s="24">
        <f t="shared" si="65"/>
        <v>5.845042008017522</v>
      </c>
      <c r="BD39" s="24">
        <f t="shared" si="65"/>
        <v>5.823135840582212</v>
      </c>
      <c r="BE39" s="24">
        <f t="shared" si="65"/>
        <v>5.830946845184581</v>
      </c>
      <c r="BF39" s="24">
        <f t="shared" si="65"/>
        <v>5.71854004968428</v>
      </c>
      <c r="BG39" s="24">
        <f t="shared" si="65"/>
        <v>5.550394719208641</v>
      </c>
      <c r="BH39" s="24">
        <f t="shared" si="65"/>
        <v>5.718425484672797</v>
      </c>
      <c r="BI39" s="24">
        <f t="shared" si="65"/>
        <v>5.763062722643418</v>
      </c>
      <c r="BJ39" s="24">
        <f t="shared" si="65"/>
        <v>5.803490375433618</v>
      </c>
      <c r="BK39" s="24">
        <f t="shared" si="65"/>
        <v>5.67248962539346</v>
      </c>
      <c r="BL39" s="24">
        <f t="shared" si="65"/>
        <v>6.004803580040527</v>
      </c>
      <c r="BM39" s="24">
        <f t="shared" si="65"/>
        <v>5.588293201149426</v>
      </c>
      <c r="BN39" s="24">
        <f>BN37/BN9/12</f>
        <v>5.636495322731524</v>
      </c>
      <c r="BO39" s="24">
        <f>BO37/BO9/12</f>
        <v>5.714507384832985</v>
      </c>
      <c r="BP39" s="24">
        <f>BP37/BP9/12</f>
        <v>5.878188196112261</v>
      </c>
    </row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</sheetData>
  <sheetProtection/>
  <mergeCells count="11">
    <mergeCell ref="A15:A18"/>
    <mergeCell ref="A19:A23"/>
    <mergeCell ref="A24:A27"/>
    <mergeCell ref="A32:A36"/>
    <mergeCell ref="A37:B37"/>
    <mergeCell ref="A28:A31"/>
    <mergeCell ref="A5:B5"/>
    <mergeCell ref="A7:A8"/>
    <mergeCell ref="B7:B8"/>
    <mergeCell ref="A6:D6"/>
    <mergeCell ref="A11:A1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2016-05-20T09:10:22Z</cp:lastPrinted>
  <dcterms:created xsi:type="dcterms:W3CDTF">2007-12-13T08:11:03Z</dcterms:created>
  <dcterms:modified xsi:type="dcterms:W3CDTF">2016-05-31T14:27:06Z</dcterms:modified>
  <cp:category/>
  <cp:version/>
  <cp:contentType/>
  <cp:contentStatus/>
</cp:coreProperties>
</file>