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<sst xmlns="http://schemas.openxmlformats.org/spreadsheetml/2006/main" count="388" uniqueCount="123">
  <si>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</si>
  <si>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</si>
  <si>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</si>
  <si>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</si>
  <si>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</si>
  <si>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</si>
  <si>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</si>
  <si>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</si>
  <si>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</si>
  <si>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</si>
  <si>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</si>
  <si>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</si>
  <si>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</si>
  <si>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</si>
  <si>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</si>
  <si>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</si>
  <si>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</si>
  <si>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</si>
  <si>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</si>
  <si>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</si>
  <si>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</si>
  <si>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</si>
  <si>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</si>
  <si>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16</t>
  </si>
  <si>
    <t>12</t>
  </si>
  <si>
    <t>10</t>
  </si>
  <si>
    <t>8</t>
  </si>
  <si>
    <t>61</t>
  </si>
  <si>
    <t>9</t>
  </si>
  <si>
    <t>18</t>
  </si>
  <si>
    <t>17</t>
  </si>
  <si>
    <t>19</t>
  </si>
  <si>
    <t>40</t>
  </si>
  <si>
    <t>0</t>
  </si>
  <si>
    <t>НОВГОРОДСКИЙ пр.</t>
  </si>
  <si>
    <t>СОВЕТСКИХ КОСМОНАВТОВ пр.</t>
  </si>
  <si>
    <t>713,9</t>
  </si>
  <si>
    <t>440,6</t>
  </si>
  <si>
    <t>407,3</t>
  </si>
  <si>
    <t>Г. СУФТИНА ул.</t>
  </si>
  <si>
    <t>326</t>
  </si>
  <si>
    <t>Приложение № 4</t>
  </si>
  <si>
    <t>к Извещению и документации о проведении</t>
  </si>
  <si>
    <t>открытого конкурса</t>
  </si>
  <si>
    <t>Лот1 Ломоносовский территориальный округ</t>
  </si>
  <si>
    <t>ВЫУЧЕЙСКОГО ул.</t>
  </si>
  <si>
    <t>КОММУНАЛЬНАЯ ул.</t>
  </si>
  <si>
    <t>РОЗЫ ЛЮКСЕМБУРГ ул.</t>
  </si>
  <si>
    <t>СУФТИНА, 1-й прз.</t>
  </si>
  <si>
    <t>УРИЦКОГО ул.</t>
  </si>
  <si>
    <t>ЧУМБАРОВА-ЛУЧИНСКОГО пр.</t>
  </si>
  <si>
    <t>ВОДНИКОВ пер.</t>
  </si>
  <si>
    <t>КРАСНОАРМЕЙСКАЯ ул.</t>
  </si>
  <si>
    <t>ПАВЛА УСОВА ул.</t>
  </si>
  <si>
    <t>72</t>
  </si>
  <si>
    <t>80</t>
  </si>
  <si>
    <t>29</t>
  </si>
  <si>
    <t>7, 1</t>
  </si>
  <si>
    <t>12, 2</t>
  </si>
  <si>
    <t>63</t>
  </si>
  <si>
    <t>33</t>
  </si>
  <si>
    <t>22</t>
  </si>
  <si>
    <t>68</t>
  </si>
  <si>
    <t>46, 1</t>
  </si>
  <si>
    <t>52</t>
  </si>
  <si>
    <t>34</t>
  </si>
  <si>
    <t>42</t>
  </si>
  <si>
    <t>41</t>
  </si>
  <si>
    <t>507,6</t>
  </si>
  <si>
    <t>518,2</t>
  </si>
  <si>
    <t>604,1</t>
  </si>
  <si>
    <t>513,8</t>
  </si>
  <si>
    <t>619,1</t>
  </si>
  <si>
    <t>562</t>
  </si>
  <si>
    <t>613,4</t>
  </si>
  <si>
    <t>244,1</t>
  </si>
  <si>
    <t>865</t>
  </si>
  <si>
    <t>521,2</t>
  </si>
  <si>
    <t>496,4</t>
  </si>
  <si>
    <t>322,5</t>
  </si>
  <si>
    <t>504,3</t>
  </si>
  <si>
    <t>661</t>
  </si>
  <si>
    <t>461,1</t>
  </si>
  <si>
    <t>486,1</t>
  </si>
  <si>
    <t>770,9</t>
  </si>
  <si>
    <t>405,7</t>
  </si>
  <si>
    <t>395,4</t>
  </si>
  <si>
    <t>565,3</t>
  </si>
  <si>
    <t>433,9</t>
  </si>
  <si>
    <t>571,3</t>
  </si>
  <si>
    <t>451,3</t>
  </si>
  <si>
    <t>337,6</t>
  </si>
  <si>
    <t>566,8</t>
  </si>
  <si>
    <t>518,5</t>
  </si>
  <si>
    <t>396,1</t>
  </si>
  <si>
    <t>473,6</t>
  </si>
  <si>
    <t>536</t>
  </si>
  <si>
    <t>409,5</t>
  </si>
  <si>
    <t>500</t>
  </si>
  <si>
    <t>463</t>
  </si>
  <si>
    <t>564</t>
  </si>
  <si>
    <t>205</t>
  </si>
  <si>
    <t>806,8</t>
  </si>
  <si>
    <t>478,1</t>
  </si>
  <si>
    <t>439,3</t>
  </si>
  <si>
    <t>563,5</t>
  </si>
  <si>
    <t>348</t>
  </si>
  <si>
    <t>275,7</t>
  </si>
  <si>
    <t>417,8</t>
  </si>
  <si>
    <t>420</t>
  </si>
  <si>
    <t>358,6</t>
  </si>
  <si>
    <t>437,6</t>
  </si>
  <si>
    <t>666</t>
  </si>
  <si>
    <t>334</t>
  </si>
  <si>
    <t>331</t>
  </si>
  <si>
    <t>471,1</t>
  </si>
  <si>
    <t>305,9</t>
  </si>
  <si>
    <t>495,4</t>
  </si>
  <si>
    <t>343</t>
  </si>
  <si>
    <t>168,4</t>
  </si>
  <si>
    <t>266</t>
  </si>
  <si>
    <t>466,1</t>
  </si>
  <si>
    <t>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</si>
</sst>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6" fillId="33" borderId="11" xfId="52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left" wrapText="1"/>
    </xf>
    <xf numFmtId="49" fontId="7" fillId="33" borderId="24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25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C42" sqref="AC4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1" width="11.625" style="1" customWidth="1"/>
    <col min="32" max="16384" width="9.125" style="1" customWidth="1"/>
  </cols>
  <sheetData>
    <row r="1" spans="2:20" s="7" customFormat="1" ht="15.75">
      <c r="B1" s="8"/>
      <c r="C1" s="8"/>
      <c r="D1" s="9"/>
      <c r="F1" s="36"/>
      <c r="G1" s="39" t="s">
        <v>41</v>
      </c>
      <c r="K1" s="9"/>
      <c r="L1" s="8"/>
      <c r="S1" s="9"/>
      <c r="T1" s="8"/>
    </row>
    <row r="2" spans="2:20" s="7" customFormat="1" ht="15.75">
      <c r="B2" s="10"/>
      <c r="C2" s="10"/>
      <c r="D2" s="9"/>
      <c r="F2" s="37"/>
      <c r="G2" s="7" t="s">
        <v>42</v>
      </c>
      <c r="K2" s="9"/>
      <c r="L2" s="10"/>
      <c r="S2" s="9"/>
      <c r="T2" s="10"/>
    </row>
    <row r="3" spans="2:20" s="7" customFormat="1" ht="15.75">
      <c r="B3" s="10"/>
      <c r="C3" s="10"/>
      <c r="D3" s="9"/>
      <c r="F3" s="37"/>
      <c r="G3" s="7" t="s">
        <v>43</v>
      </c>
      <c r="K3" s="9"/>
      <c r="L3" s="10"/>
      <c r="S3" s="9"/>
      <c r="T3" s="10"/>
    </row>
    <row r="4" spans="1:20" s="7" customFormat="1" ht="14.25" customHeight="1">
      <c r="A4" s="11"/>
      <c r="B4" s="12"/>
      <c r="C4" s="12"/>
      <c r="L4" s="12"/>
      <c r="T4" s="12"/>
    </row>
    <row r="5" spans="1:20" s="14" customFormat="1" ht="63" customHeight="1">
      <c r="A5" s="54" t="s">
        <v>22</v>
      </c>
      <c r="B5" s="54"/>
      <c r="C5" s="13"/>
      <c r="D5" s="13"/>
      <c r="K5" s="13"/>
      <c r="L5" s="13"/>
      <c r="S5" s="13"/>
      <c r="T5" s="13"/>
    </row>
    <row r="6" spans="1:4" s="7" customFormat="1" ht="18.75" customHeight="1">
      <c r="A6" s="57" t="s">
        <v>44</v>
      </c>
      <c r="B6" s="57"/>
      <c r="C6" s="58"/>
      <c r="D6" s="58"/>
    </row>
    <row r="7" spans="1:31" s="15" customFormat="1" ht="39" customHeight="1">
      <c r="A7" s="55" t="s">
        <v>7</v>
      </c>
      <c r="B7" s="56" t="s">
        <v>8</v>
      </c>
      <c r="C7" s="40" t="s">
        <v>45</v>
      </c>
      <c r="D7" s="40" t="s">
        <v>45</v>
      </c>
      <c r="E7" s="40" t="s">
        <v>45</v>
      </c>
      <c r="F7" s="40" t="s">
        <v>39</v>
      </c>
      <c r="G7" s="40" t="s">
        <v>46</v>
      </c>
      <c r="H7" s="40" t="s">
        <v>34</v>
      </c>
      <c r="I7" s="40" t="s">
        <v>47</v>
      </c>
      <c r="J7" s="40" t="s">
        <v>47</v>
      </c>
      <c r="K7" s="40" t="s">
        <v>47</v>
      </c>
      <c r="L7" s="40" t="s">
        <v>47</v>
      </c>
      <c r="M7" s="40" t="s">
        <v>47</v>
      </c>
      <c r="N7" s="40" t="s">
        <v>48</v>
      </c>
      <c r="O7" s="40" t="s">
        <v>49</v>
      </c>
      <c r="P7" s="40" t="s">
        <v>50</v>
      </c>
      <c r="Q7" s="40" t="s">
        <v>50</v>
      </c>
      <c r="R7" s="40" t="s">
        <v>50</v>
      </c>
      <c r="S7" s="41" t="s">
        <v>51</v>
      </c>
      <c r="T7" s="42" t="s">
        <v>45</v>
      </c>
      <c r="U7" s="42" t="s">
        <v>52</v>
      </c>
      <c r="V7" s="42" t="s">
        <v>53</v>
      </c>
      <c r="W7" s="42" t="s">
        <v>53</v>
      </c>
      <c r="X7" s="42" t="s">
        <v>53</v>
      </c>
      <c r="Y7" s="42" t="s">
        <v>47</v>
      </c>
      <c r="Z7" s="42" t="s">
        <v>47</v>
      </c>
      <c r="AA7" s="42" t="s">
        <v>35</v>
      </c>
      <c r="AB7" s="42" t="s">
        <v>49</v>
      </c>
      <c r="AC7" s="42" t="s">
        <v>49</v>
      </c>
      <c r="AD7" s="43" t="s">
        <v>49</v>
      </c>
      <c r="AE7" s="41" t="s">
        <v>49</v>
      </c>
    </row>
    <row r="8" spans="1:31" s="15" customFormat="1" ht="27" customHeight="1">
      <c r="A8" s="55"/>
      <c r="B8" s="56"/>
      <c r="C8" s="44" t="s">
        <v>27</v>
      </c>
      <c r="D8" s="44" t="s">
        <v>54</v>
      </c>
      <c r="E8" s="44" t="s">
        <v>55</v>
      </c>
      <c r="F8" s="44" t="s">
        <v>56</v>
      </c>
      <c r="G8" s="44" t="s">
        <v>57</v>
      </c>
      <c r="H8" s="44" t="s">
        <v>31</v>
      </c>
      <c r="I8" s="44" t="s">
        <v>26</v>
      </c>
      <c r="J8" s="44" t="s">
        <v>58</v>
      </c>
      <c r="K8" s="44" t="s">
        <v>31</v>
      </c>
      <c r="L8" s="44" t="s">
        <v>27</v>
      </c>
      <c r="M8" s="44" t="s">
        <v>59</v>
      </c>
      <c r="N8" s="44" t="s">
        <v>26</v>
      </c>
      <c r="O8" s="44" t="s">
        <v>60</v>
      </c>
      <c r="P8" s="44" t="s">
        <v>25</v>
      </c>
      <c r="Q8" s="44" t="s">
        <v>61</v>
      </c>
      <c r="R8" s="44" t="s">
        <v>32</v>
      </c>
      <c r="S8" s="45" t="s">
        <v>26</v>
      </c>
      <c r="T8" s="46" t="s">
        <v>62</v>
      </c>
      <c r="U8" s="46" t="s">
        <v>30</v>
      </c>
      <c r="V8" s="46" t="s">
        <v>28</v>
      </c>
      <c r="W8" s="46" t="s">
        <v>30</v>
      </c>
      <c r="X8" s="46" t="s">
        <v>31</v>
      </c>
      <c r="Y8" s="46" t="s">
        <v>63</v>
      </c>
      <c r="Z8" s="46" t="s">
        <v>64</v>
      </c>
      <c r="AA8" s="46" t="s">
        <v>65</v>
      </c>
      <c r="AB8" s="46" t="s">
        <v>61</v>
      </c>
      <c r="AC8" s="46" t="s">
        <v>32</v>
      </c>
      <c r="AD8" s="47" t="s">
        <v>66</v>
      </c>
      <c r="AE8" s="45" t="s">
        <v>67</v>
      </c>
    </row>
    <row r="9" spans="1:31" s="7" customFormat="1" ht="18.75" customHeight="1">
      <c r="A9" s="16"/>
      <c r="B9" s="16" t="s">
        <v>9</v>
      </c>
      <c r="C9" s="48" t="s">
        <v>68</v>
      </c>
      <c r="D9" s="48" t="s">
        <v>69</v>
      </c>
      <c r="E9" s="48" t="s">
        <v>70</v>
      </c>
      <c r="F9" s="48" t="s">
        <v>71</v>
      </c>
      <c r="G9" s="48" t="s">
        <v>72</v>
      </c>
      <c r="H9" s="48" t="s">
        <v>73</v>
      </c>
      <c r="I9" s="48" t="s">
        <v>74</v>
      </c>
      <c r="J9" s="48" t="s">
        <v>75</v>
      </c>
      <c r="K9" s="48" t="s">
        <v>76</v>
      </c>
      <c r="L9" s="48" t="s">
        <v>77</v>
      </c>
      <c r="M9" s="48" t="s">
        <v>78</v>
      </c>
      <c r="N9" s="48" t="s">
        <v>36</v>
      </c>
      <c r="O9" s="48" t="s">
        <v>37</v>
      </c>
      <c r="P9" s="48" t="s">
        <v>79</v>
      </c>
      <c r="Q9" s="48" t="s">
        <v>80</v>
      </c>
      <c r="R9" s="48" t="s">
        <v>81</v>
      </c>
      <c r="S9" s="48" t="s">
        <v>82</v>
      </c>
      <c r="T9" s="48" t="s">
        <v>83</v>
      </c>
      <c r="U9" s="48" t="s">
        <v>84</v>
      </c>
      <c r="V9" s="48" t="s">
        <v>38</v>
      </c>
      <c r="W9" s="48" t="s">
        <v>85</v>
      </c>
      <c r="X9" s="48" t="s">
        <v>86</v>
      </c>
      <c r="Y9" s="48" t="s">
        <v>87</v>
      </c>
      <c r="Z9" s="48" t="s">
        <v>88</v>
      </c>
      <c r="AA9" s="48" t="s">
        <v>89</v>
      </c>
      <c r="AB9" s="48" t="s">
        <v>90</v>
      </c>
      <c r="AC9" s="48" t="s">
        <v>91</v>
      </c>
      <c r="AD9" s="48" t="s">
        <v>92</v>
      </c>
      <c r="AE9" s="38" t="s">
        <v>93</v>
      </c>
    </row>
    <row r="10" spans="1:31" s="7" customFormat="1" ht="18.75" customHeight="1" thickBot="1">
      <c r="A10" s="16"/>
      <c r="B10" s="16" t="s">
        <v>10</v>
      </c>
      <c r="C10" s="48" t="s">
        <v>68</v>
      </c>
      <c r="D10" s="48" t="s">
        <v>69</v>
      </c>
      <c r="E10" s="48" t="s">
        <v>70</v>
      </c>
      <c r="F10" s="48" t="s">
        <v>71</v>
      </c>
      <c r="G10" s="48" t="s">
        <v>72</v>
      </c>
      <c r="H10" s="48" t="s">
        <v>73</v>
      </c>
      <c r="I10" s="48" t="s">
        <v>74</v>
      </c>
      <c r="J10" s="48" t="s">
        <v>75</v>
      </c>
      <c r="K10" s="48" t="s">
        <v>76</v>
      </c>
      <c r="L10" s="48" t="s">
        <v>77</v>
      </c>
      <c r="M10" s="48" t="s">
        <v>78</v>
      </c>
      <c r="N10" s="48" t="s">
        <v>36</v>
      </c>
      <c r="O10" s="48" t="s">
        <v>37</v>
      </c>
      <c r="P10" s="48" t="s">
        <v>79</v>
      </c>
      <c r="Q10" s="48" t="s">
        <v>80</v>
      </c>
      <c r="R10" s="48" t="s">
        <v>81</v>
      </c>
      <c r="S10" s="48" t="s">
        <v>82</v>
      </c>
      <c r="T10" s="48" t="s">
        <v>83</v>
      </c>
      <c r="U10" s="48" t="s">
        <v>84</v>
      </c>
      <c r="V10" s="48" t="s">
        <v>38</v>
      </c>
      <c r="W10" s="48" t="s">
        <v>85</v>
      </c>
      <c r="X10" s="48" t="s">
        <v>86</v>
      </c>
      <c r="Y10" s="48" t="s">
        <v>87</v>
      </c>
      <c r="Z10" s="48" t="s">
        <v>88</v>
      </c>
      <c r="AA10" s="48" t="s">
        <v>89</v>
      </c>
      <c r="AB10" s="48" t="s">
        <v>90</v>
      </c>
      <c r="AC10" s="48" t="s">
        <v>91</v>
      </c>
      <c r="AD10" s="48" t="s">
        <v>92</v>
      </c>
      <c r="AE10" s="38" t="s">
        <v>93</v>
      </c>
    </row>
    <row r="11" spans="1:31" s="7" customFormat="1" ht="18.75" customHeight="1" thickTop="1">
      <c r="A11" s="51" t="s">
        <v>6</v>
      </c>
      <c r="B11" s="25" t="s">
        <v>3</v>
      </c>
      <c r="C11" s="17">
        <f aca="true" t="shared" si="0" ref="C11:J11">C10*45%/100</f>
        <v>2.2842000000000002</v>
      </c>
      <c r="D11" s="17">
        <f t="shared" si="0"/>
        <v>2.3319</v>
      </c>
      <c r="E11" s="17">
        <f t="shared" si="0"/>
        <v>2.7184500000000003</v>
      </c>
      <c r="F11" s="17">
        <f t="shared" si="0"/>
        <v>2.3120999999999996</v>
      </c>
      <c r="G11" s="17">
        <f t="shared" si="0"/>
        <v>2.78595</v>
      </c>
      <c r="H11" s="17">
        <f t="shared" si="0"/>
        <v>2.529</v>
      </c>
      <c r="I11" s="17">
        <f t="shared" si="0"/>
        <v>2.7602999999999995</v>
      </c>
      <c r="J11" s="17">
        <f t="shared" si="0"/>
        <v>1.09845</v>
      </c>
      <c r="K11" s="17">
        <f aca="true" t="shared" si="1" ref="K11:R11">K10*45%/100</f>
        <v>3.8925</v>
      </c>
      <c r="L11" s="17">
        <f t="shared" si="1"/>
        <v>2.3454</v>
      </c>
      <c r="M11" s="17">
        <f t="shared" si="1"/>
        <v>2.2338</v>
      </c>
      <c r="N11" s="17">
        <f t="shared" si="1"/>
        <v>3.21255</v>
      </c>
      <c r="O11" s="17">
        <f t="shared" si="1"/>
        <v>1.9827000000000001</v>
      </c>
      <c r="P11" s="17">
        <f t="shared" si="1"/>
        <v>1.45125</v>
      </c>
      <c r="Q11" s="17">
        <f t="shared" si="1"/>
        <v>2.26935</v>
      </c>
      <c r="R11" s="17">
        <f t="shared" si="1"/>
        <v>2.9745</v>
      </c>
      <c r="S11" s="17">
        <f aca="true" t="shared" si="2" ref="S11:AE11">S10*45%/100</f>
        <v>2.07495</v>
      </c>
      <c r="T11" s="17">
        <f t="shared" si="2"/>
        <v>2.18745</v>
      </c>
      <c r="U11" s="17">
        <f t="shared" si="2"/>
        <v>3.4690499999999997</v>
      </c>
      <c r="V11" s="17">
        <f t="shared" si="2"/>
        <v>1.8328499999999999</v>
      </c>
      <c r="W11" s="17">
        <f t="shared" si="2"/>
        <v>1.82565</v>
      </c>
      <c r="X11" s="17">
        <f t="shared" si="2"/>
        <v>1.7793</v>
      </c>
      <c r="Y11" s="17">
        <f t="shared" si="2"/>
        <v>2.54385</v>
      </c>
      <c r="Z11" s="17">
        <f t="shared" si="2"/>
        <v>1.95255</v>
      </c>
      <c r="AA11" s="17">
        <f t="shared" si="2"/>
        <v>2.5708499999999996</v>
      </c>
      <c r="AB11" s="17">
        <f t="shared" si="2"/>
        <v>2.03085</v>
      </c>
      <c r="AC11" s="17">
        <f t="shared" si="2"/>
        <v>1.5192</v>
      </c>
      <c r="AD11" s="17">
        <f t="shared" si="2"/>
        <v>2.5505999999999998</v>
      </c>
      <c r="AE11" s="17">
        <f t="shared" si="2"/>
        <v>2.33325</v>
      </c>
    </row>
    <row r="12" spans="1:31" s="14" customFormat="1" ht="18.75" customHeight="1">
      <c r="A12" s="49"/>
      <c r="B12" s="26" t="s">
        <v>13</v>
      </c>
      <c r="C12" s="18">
        <f>1007.68*C11</f>
        <v>2301.742656</v>
      </c>
      <c r="D12" s="18">
        <f>1007.68*D11</f>
        <v>2349.8089919999998</v>
      </c>
      <c r="E12" s="18">
        <f aca="true" t="shared" si="3" ref="E12:R12">1007.68*E11</f>
        <v>2739.3276960000003</v>
      </c>
      <c r="F12" s="18">
        <f t="shared" si="3"/>
        <v>2329.8569279999997</v>
      </c>
      <c r="G12" s="18">
        <f t="shared" si="3"/>
        <v>2807.346096</v>
      </c>
      <c r="H12" s="18">
        <f t="shared" si="3"/>
        <v>2548.4227199999996</v>
      </c>
      <c r="I12" s="18">
        <f t="shared" si="3"/>
        <v>2781.4991039999995</v>
      </c>
      <c r="J12" s="18">
        <f t="shared" si="3"/>
        <v>1106.886096</v>
      </c>
      <c r="K12" s="18">
        <f t="shared" si="3"/>
        <v>3922.3943999999997</v>
      </c>
      <c r="L12" s="18">
        <f t="shared" si="3"/>
        <v>2363.412672</v>
      </c>
      <c r="M12" s="18">
        <f t="shared" si="3"/>
        <v>2250.955584</v>
      </c>
      <c r="N12" s="18">
        <f t="shared" si="3"/>
        <v>3237.2223839999997</v>
      </c>
      <c r="O12" s="18">
        <f t="shared" si="3"/>
        <v>1997.927136</v>
      </c>
      <c r="P12" s="18">
        <f t="shared" si="3"/>
        <v>1462.3955999999998</v>
      </c>
      <c r="Q12" s="18">
        <f t="shared" si="3"/>
        <v>2286.778608</v>
      </c>
      <c r="R12" s="18">
        <f t="shared" si="3"/>
        <v>2997.3441599999996</v>
      </c>
      <c r="S12" s="18">
        <f aca="true" t="shared" si="4" ref="S12:AE12">1007.68*S11</f>
        <v>2090.8856159999996</v>
      </c>
      <c r="T12" s="18">
        <f t="shared" si="4"/>
        <v>2204.249616</v>
      </c>
      <c r="U12" s="18">
        <f t="shared" si="4"/>
        <v>3495.6923039999997</v>
      </c>
      <c r="V12" s="18">
        <f t="shared" si="4"/>
        <v>1846.9262879999999</v>
      </c>
      <c r="W12" s="18">
        <f t="shared" si="4"/>
        <v>1839.6709919999998</v>
      </c>
      <c r="X12" s="18">
        <f t="shared" si="4"/>
        <v>1792.965024</v>
      </c>
      <c r="Y12" s="18">
        <f t="shared" si="4"/>
        <v>2563.386768</v>
      </c>
      <c r="Z12" s="18">
        <f t="shared" si="4"/>
        <v>1967.545584</v>
      </c>
      <c r="AA12" s="18">
        <f t="shared" si="4"/>
        <v>2590.5941279999997</v>
      </c>
      <c r="AB12" s="18">
        <f t="shared" si="4"/>
        <v>2046.4469279999998</v>
      </c>
      <c r="AC12" s="18">
        <f t="shared" si="4"/>
        <v>1530.867456</v>
      </c>
      <c r="AD12" s="18">
        <f t="shared" si="4"/>
        <v>2570.1886079999995</v>
      </c>
      <c r="AE12" s="18">
        <f t="shared" si="4"/>
        <v>2351.16936</v>
      </c>
    </row>
    <row r="13" spans="1:31" s="7" customFormat="1" ht="18.75" customHeight="1">
      <c r="A13" s="49"/>
      <c r="B13" s="26" t="s">
        <v>2</v>
      </c>
      <c r="C13" s="5">
        <f>C12/C9/12</f>
        <v>0.37788</v>
      </c>
      <c r="D13" s="5">
        <f>D12/D9/12</f>
        <v>0.37787999999999994</v>
      </c>
      <c r="E13" s="5">
        <f aca="true" t="shared" si="5" ref="E13:R13">E12/E9/12</f>
        <v>0.37788</v>
      </c>
      <c r="F13" s="5">
        <f t="shared" si="5"/>
        <v>0.37788</v>
      </c>
      <c r="G13" s="5">
        <f t="shared" si="5"/>
        <v>0.37788</v>
      </c>
      <c r="H13" s="5">
        <f t="shared" si="5"/>
        <v>0.37787999999999994</v>
      </c>
      <c r="I13" s="5">
        <f t="shared" si="5"/>
        <v>0.37787999999999994</v>
      </c>
      <c r="J13" s="5">
        <f t="shared" si="5"/>
        <v>0.37788</v>
      </c>
      <c r="K13" s="5">
        <f t="shared" si="5"/>
        <v>0.37788</v>
      </c>
      <c r="L13" s="5">
        <f t="shared" si="5"/>
        <v>0.37787999999999994</v>
      </c>
      <c r="M13" s="5">
        <f t="shared" si="5"/>
        <v>0.37788</v>
      </c>
      <c r="N13" s="5">
        <f t="shared" si="5"/>
        <v>0.37788</v>
      </c>
      <c r="O13" s="5">
        <f t="shared" si="5"/>
        <v>0.37788</v>
      </c>
      <c r="P13" s="5">
        <f t="shared" si="5"/>
        <v>0.37787999999999994</v>
      </c>
      <c r="Q13" s="5">
        <f t="shared" si="5"/>
        <v>0.37788</v>
      </c>
      <c r="R13" s="5">
        <f t="shared" si="5"/>
        <v>0.37787999999999994</v>
      </c>
      <c r="S13" s="5">
        <f aca="true" t="shared" si="6" ref="S13:AE13">S12/S9/12</f>
        <v>0.37787999999999994</v>
      </c>
      <c r="T13" s="5">
        <f t="shared" si="6"/>
        <v>0.37788</v>
      </c>
      <c r="U13" s="5">
        <f t="shared" si="6"/>
        <v>0.37788</v>
      </c>
      <c r="V13" s="5">
        <f t="shared" si="6"/>
        <v>0.37788</v>
      </c>
      <c r="W13" s="5">
        <f t="shared" si="6"/>
        <v>0.37788</v>
      </c>
      <c r="X13" s="5">
        <f t="shared" si="6"/>
        <v>0.37788000000000005</v>
      </c>
      <c r="Y13" s="5">
        <f t="shared" si="6"/>
        <v>0.37788</v>
      </c>
      <c r="Z13" s="5">
        <f t="shared" si="6"/>
        <v>0.37788</v>
      </c>
      <c r="AA13" s="5">
        <f t="shared" si="6"/>
        <v>0.37788</v>
      </c>
      <c r="AB13" s="5">
        <f t="shared" si="6"/>
        <v>0.37788</v>
      </c>
      <c r="AC13" s="5">
        <f t="shared" si="6"/>
        <v>0.37788</v>
      </c>
      <c r="AD13" s="5">
        <f t="shared" si="6"/>
        <v>0.37787999999999994</v>
      </c>
      <c r="AE13" s="5">
        <f t="shared" si="6"/>
        <v>0.37788</v>
      </c>
    </row>
    <row r="14" spans="1:31" s="7" customFormat="1" ht="18.75" customHeight="1" thickBot="1">
      <c r="A14" s="50"/>
      <c r="B14" s="27" t="s">
        <v>0</v>
      </c>
      <c r="C14" s="19" t="s">
        <v>14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  <c r="I14" s="19" t="s">
        <v>14</v>
      </c>
      <c r="J14" s="19" t="s">
        <v>14</v>
      </c>
      <c r="K14" s="19" t="s">
        <v>14</v>
      </c>
      <c r="L14" s="19" t="s">
        <v>14</v>
      </c>
      <c r="M14" s="19" t="s">
        <v>14</v>
      </c>
      <c r="N14" s="19" t="s">
        <v>14</v>
      </c>
      <c r="O14" s="19" t="s">
        <v>14</v>
      </c>
      <c r="P14" s="19" t="s">
        <v>14</v>
      </c>
      <c r="Q14" s="19" t="s">
        <v>14</v>
      </c>
      <c r="R14" s="19" t="s">
        <v>14</v>
      </c>
      <c r="S14" s="19" t="s">
        <v>14</v>
      </c>
      <c r="T14" s="19" t="s">
        <v>14</v>
      </c>
      <c r="U14" s="19" t="s">
        <v>14</v>
      </c>
      <c r="V14" s="19" t="s">
        <v>14</v>
      </c>
      <c r="W14" s="19" t="s">
        <v>14</v>
      </c>
      <c r="X14" s="19" t="s">
        <v>14</v>
      </c>
      <c r="Y14" s="19" t="s">
        <v>14</v>
      </c>
      <c r="Z14" s="19" t="s">
        <v>14</v>
      </c>
      <c r="AA14" s="19" t="s">
        <v>14</v>
      </c>
      <c r="AB14" s="19" t="s">
        <v>14</v>
      </c>
      <c r="AC14" s="19" t="s">
        <v>14</v>
      </c>
      <c r="AD14" s="19" t="s">
        <v>14</v>
      </c>
      <c r="AE14" s="19" t="s">
        <v>14</v>
      </c>
    </row>
    <row r="15" spans="1:31" s="7" customFormat="1" ht="18.75" customHeight="1" thickTop="1">
      <c r="A15" s="49" t="s">
        <v>16</v>
      </c>
      <c r="B15" s="32" t="s">
        <v>4</v>
      </c>
      <c r="C15" s="33">
        <f aca="true" t="shared" si="7" ref="C15:H15">C10*10%/10</f>
        <v>5.0760000000000005</v>
      </c>
      <c r="D15" s="33">
        <f t="shared" si="7"/>
        <v>5.182</v>
      </c>
      <c r="E15" s="33">
        <f t="shared" si="7"/>
        <v>6.041</v>
      </c>
      <c r="F15" s="33">
        <f t="shared" si="7"/>
        <v>5.138</v>
      </c>
      <c r="G15" s="33">
        <f t="shared" si="7"/>
        <v>6.191000000000001</v>
      </c>
      <c r="H15" s="33">
        <f t="shared" si="7"/>
        <v>5.62</v>
      </c>
      <c r="I15" s="33">
        <f>I10*8%/10</f>
        <v>4.9072000000000005</v>
      </c>
      <c r="J15" s="33">
        <f aca="true" t="shared" si="8" ref="J15:O15">J10*10%/10</f>
        <v>2.441</v>
      </c>
      <c r="K15" s="33">
        <f t="shared" si="8"/>
        <v>8.65</v>
      </c>
      <c r="L15" s="33">
        <f t="shared" si="8"/>
        <v>5.212000000000001</v>
      </c>
      <c r="M15" s="33">
        <f t="shared" si="8"/>
        <v>4.964</v>
      </c>
      <c r="N15" s="33">
        <f t="shared" si="8"/>
        <v>7.139</v>
      </c>
      <c r="O15" s="33">
        <f t="shared" si="8"/>
        <v>4.406000000000001</v>
      </c>
      <c r="P15" s="33">
        <f>P10*10%/10</f>
        <v>3.225</v>
      </c>
      <c r="Q15" s="33">
        <f>Q10*10%/10</f>
        <v>5.043000000000001</v>
      </c>
      <c r="R15" s="33">
        <f>R10*8%/10</f>
        <v>5.288</v>
      </c>
      <c r="S15" s="33">
        <f aca="true" t="shared" si="9" ref="S15:Y15">S10*10%/10</f>
        <v>4.611000000000001</v>
      </c>
      <c r="T15" s="33">
        <f t="shared" si="9"/>
        <v>4.861000000000001</v>
      </c>
      <c r="U15" s="33">
        <f t="shared" si="9"/>
        <v>7.7090000000000005</v>
      </c>
      <c r="V15" s="33">
        <f t="shared" si="9"/>
        <v>4.073</v>
      </c>
      <c r="W15" s="33">
        <f t="shared" si="9"/>
        <v>4.057</v>
      </c>
      <c r="X15" s="33">
        <f t="shared" si="9"/>
        <v>3.9539999999999997</v>
      </c>
      <c r="Y15" s="33">
        <f t="shared" si="9"/>
        <v>5.6530000000000005</v>
      </c>
      <c r="Z15" s="33">
        <f aca="true" t="shared" si="10" ref="Z15:AE15">Z10*10%/10</f>
        <v>4.339</v>
      </c>
      <c r="AA15" s="33">
        <f t="shared" si="10"/>
        <v>5.712999999999999</v>
      </c>
      <c r="AB15" s="33">
        <f t="shared" si="10"/>
        <v>4.513</v>
      </c>
      <c r="AC15" s="33">
        <f t="shared" si="10"/>
        <v>3.3760000000000003</v>
      </c>
      <c r="AD15" s="33">
        <f t="shared" si="10"/>
        <v>5.668</v>
      </c>
      <c r="AE15" s="33">
        <f t="shared" si="10"/>
        <v>5.1850000000000005</v>
      </c>
    </row>
    <row r="16" spans="1:31" s="7" customFormat="1" ht="18.75" customHeight="1">
      <c r="A16" s="49"/>
      <c r="B16" s="26" t="s">
        <v>13</v>
      </c>
      <c r="C16" s="5">
        <f>2281.73*C15</f>
        <v>11582.061480000002</v>
      </c>
      <c r="D16" s="5">
        <f>2281.73*D15</f>
        <v>11823.924860000001</v>
      </c>
      <c r="E16" s="5">
        <f aca="true" t="shared" si="11" ref="E16:R16">2281.73*E15</f>
        <v>13783.93093</v>
      </c>
      <c r="F16" s="5">
        <f t="shared" si="11"/>
        <v>11723.52874</v>
      </c>
      <c r="G16" s="5">
        <f t="shared" si="11"/>
        <v>14126.190430000002</v>
      </c>
      <c r="H16" s="5">
        <f t="shared" si="11"/>
        <v>12823.3226</v>
      </c>
      <c r="I16" s="5">
        <f t="shared" si="11"/>
        <v>11196.905456</v>
      </c>
      <c r="J16" s="5">
        <f t="shared" si="11"/>
        <v>5569.7029299999995</v>
      </c>
      <c r="K16" s="5">
        <f t="shared" si="11"/>
        <v>19736.964500000002</v>
      </c>
      <c r="L16" s="5">
        <f t="shared" si="11"/>
        <v>11892.376760000001</v>
      </c>
      <c r="M16" s="5">
        <f t="shared" si="11"/>
        <v>11326.507720000001</v>
      </c>
      <c r="N16" s="5">
        <f t="shared" si="11"/>
        <v>16289.270470000001</v>
      </c>
      <c r="O16" s="5">
        <f t="shared" si="11"/>
        <v>10053.302380000001</v>
      </c>
      <c r="P16" s="5">
        <f t="shared" si="11"/>
        <v>7358.579250000001</v>
      </c>
      <c r="Q16" s="5">
        <f t="shared" si="11"/>
        <v>11506.764390000002</v>
      </c>
      <c r="R16" s="5">
        <f t="shared" si="11"/>
        <v>12065.78824</v>
      </c>
      <c r="S16" s="5">
        <f aca="true" t="shared" si="12" ref="S16:AE16">2281.73*S15</f>
        <v>10521.057030000002</v>
      </c>
      <c r="T16" s="5">
        <f t="shared" si="12"/>
        <v>11091.48953</v>
      </c>
      <c r="U16" s="5">
        <f t="shared" si="12"/>
        <v>17589.85657</v>
      </c>
      <c r="V16" s="5">
        <f t="shared" si="12"/>
        <v>9293.48629</v>
      </c>
      <c r="W16" s="5">
        <f t="shared" si="12"/>
        <v>9256.97861</v>
      </c>
      <c r="X16" s="5">
        <f t="shared" si="12"/>
        <v>9021.96042</v>
      </c>
      <c r="Y16" s="5">
        <f t="shared" si="12"/>
        <v>12898.619690000001</v>
      </c>
      <c r="Z16" s="5">
        <f t="shared" si="12"/>
        <v>9900.42647</v>
      </c>
      <c r="AA16" s="5">
        <f t="shared" si="12"/>
        <v>13035.523489999998</v>
      </c>
      <c r="AB16" s="5">
        <f t="shared" si="12"/>
        <v>10297.44749</v>
      </c>
      <c r="AC16" s="5">
        <f t="shared" si="12"/>
        <v>7703.1204800000005</v>
      </c>
      <c r="AD16" s="5">
        <f t="shared" si="12"/>
        <v>12932.84564</v>
      </c>
      <c r="AE16" s="5">
        <f t="shared" si="12"/>
        <v>11830.770050000001</v>
      </c>
    </row>
    <row r="17" spans="1:31" s="7" customFormat="1" ht="18.75" customHeight="1">
      <c r="A17" s="49"/>
      <c r="B17" s="26" t="s">
        <v>2</v>
      </c>
      <c r="C17" s="5">
        <f>C16/C9/12</f>
        <v>1.901441666666667</v>
      </c>
      <c r="D17" s="5">
        <f>D16/D9/12</f>
        <v>1.9014416666666667</v>
      </c>
      <c r="E17" s="5">
        <f aca="true" t="shared" si="13" ref="E17:R17">E16/E9/12</f>
        <v>1.9014416666666667</v>
      </c>
      <c r="F17" s="5">
        <f t="shared" si="13"/>
        <v>1.901441666666667</v>
      </c>
      <c r="G17" s="5">
        <f t="shared" si="13"/>
        <v>1.901441666666667</v>
      </c>
      <c r="H17" s="5">
        <f t="shared" si="13"/>
        <v>1.9014416666666667</v>
      </c>
      <c r="I17" s="5">
        <f t="shared" si="13"/>
        <v>1.5211533333333334</v>
      </c>
      <c r="J17" s="5">
        <f t="shared" si="13"/>
        <v>1.9014416666666667</v>
      </c>
      <c r="K17" s="5">
        <f t="shared" si="13"/>
        <v>1.901441666666667</v>
      </c>
      <c r="L17" s="5">
        <f t="shared" si="13"/>
        <v>1.9014416666666667</v>
      </c>
      <c r="M17" s="5">
        <f t="shared" si="13"/>
        <v>1.901441666666667</v>
      </c>
      <c r="N17" s="5">
        <f t="shared" si="13"/>
        <v>1.901441666666667</v>
      </c>
      <c r="O17" s="5">
        <f t="shared" si="13"/>
        <v>1.9014416666666667</v>
      </c>
      <c r="P17" s="5">
        <f t="shared" si="13"/>
        <v>1.901441666666667</v>
      </c>
      <c r="Q17" s="5">
        <f t="shared" si="13"/>
        <v>1.901441666666667</v>
      </c>
      <c r="R17" s="5">
        <f t="shared" si="13"/>
        <v>1.5211533333333334</v>
      </c>
      <c r="S17" s="5">
        <f aca="true" t="shared" si="14" ref="S17:AE17">S16/S9/12</f>
        <v>1.901441666666667</v>
      </c>
      <c r="T17" s="5">
        <f t="shared" si="14"/>
        <v>1.9014416666666667</v>
      </c>
      <c r="U17" s="5">
        <f t="shared" si="14"/>
        <v>1.9014416666666667</v>
      </c>
      <c r="V17" s="5">
        <f t="shared" si="14"/>
        <v>1.9014416666666667</v>
      </c>
      <c r="W17" s="5">
        <f t="shared" si="14"/>
        <v>1.9014416666666667</v>
      </c>
      <c r="X17" s="5">
        <f t="shared" si="14"/>
        <v>1.9014416666666667</v>
      </c>
      <c r="Y17" s="5">
        <f t="shared" si="14"/>
        <v>1.901441666666667</v>
      </c>
      <c r="Z17" s="5">
        <f t="shared" si="14"/>
        <v>1.901441666666667</v>
      </c>
      <c r="AA17" s="5">
        <f t="shared" si="14"/>
        <v>1.9014416666666667</v>
      </c>
      <c r="AB17" s="5">
        <f t="shared" si="14"/>
        <v>1.9014416666666667</v>
      </c>
      <c r="AC17" s="5">
        <f t="shared" si="14"/>
        <v>1.9014416666666667</v>
      </c>
      <c r="AD17" s="5">
        <f t="shared" si="14"/>
        <v>1.9014416666666667</v>
      </c>
      <c r="AE17" s="5">
        <f t="shared" si="14"/>
        <v>1.901441666666667</v>
      </c>
    </row>
    <row r="18" spans="1:31" s="7" customFormat="1" ht="18.75" customHeight="1" thickBot="1">
      <c r="A18" s="50"/>
      <c r="B18" s="27" t="s">
        <v>0</v>
      </c>
      <c r="C18" s="34" t="s">
        <v>14</v>
      </c>
      <c r="D18" s="34" t="s">
        <v>14</v>
      </c>
      <c r="E18" s="34" t="s">
        <v>14</v>
      </c>
      <c r="F18" s="34" t="s">
        <v>14</v>
      </c>
      <c r="G18" s="34" t="s">
        <v>14</v>
      </c>
      <c r="H18" s="34" t="s">
        <v>14</v>
      </c>
      <c r="I18" s="34" t="s">
        <v>14</v>
      </c>
      <c r="J18" s="34" t="s">
        <v>14</v>
      </c>
      <c r="K18" s="34" t="s">
        <v>14</v>
      </c>
      <c r="L18" s="34" t="s">
        <v>14</v>
      </c>
      <c r="M18" s="34" t="s">
        <v>14</v>
      </c>
      <c r="N18" s="34" t="s">
        <v>14</v>
      </c>
      <c r="O18" s="34" t="s">
        <v>14</v>
      </c>
      <c r="P18" s="34" t="s">
        <v>14</v>
      </c>
      <c r="Q18" s="34" t="s">
        <v>14</v>
      </c>
      <c r="R18" s="34" t="s">
        <v>14</v>
      </c>
      <c r="S18" s="34" t="s">
        <v>14</v>
      </c>
      <c r="T18" s="34" t="s">
        <v>14</v>
      </c>
      <c r="U18" s="34" t="s">
        <v>14</v>
      </c>
      <c r="V18" s="34" t="s">
        <v>14</v>
      </c>
      <c r="W18" s="34" t="s">
        <v>14</v>
      </c>
      <c r="X18" s="34" t="s">
        <v>14</v>
      </c>
      <c r="Y18" s="34" t="s">
        <v>14</v>
      </c>
      <c r="Z18" s="34" t="s">
        <v>14</v>
      </c>
      <c r="AA18" s="34" t="s">
        <v>14</v>
      </c>
      <c r="AB18" s="34" t="s">
        <v>14</v>
      </c>
      <c r="AC18" s="34" t="s">
        <v>14</v>
      </c>
      <c r="AD18" s="34" t="s">
        <v>14</v>
      </c>
      <c r="AE18" s="34" t="s">
        <v>14</v>
      </c>
    </row>
    <row r="19" spans="1:31" s="7" customFormat="1" ht="18.75" customHeight="1" thickTop="1">
      <c r="A19" s="51" t="s">
        <v>17</v>
      </c>
      <c r="B19" s="28" t="s">
        <v>11</v>
      </c>
      <c r="C19" s="48" t="s">
        <v>94</v>
      </c>
      <c r="D19" s="48" t="s">
        <v>95</v>
      </c>
      <c r="E19" s="48" t="s">
        <v>96</v>
      </c>
      <c r="F19" s="48" t="s">
        <v>97</v>
      </c>
      <c r="G19" s="48" t="s">
        <v>98</v>
      </c>
      <c r="H19" s="48" t="s">
        <v>99</v>
      </c>
      <c r="I19" s="48" t="s">
        <v>100</v>
      </c>
      <c r="J19" s="48" t="s">
        <v>101</v>
      </c>
      <c r="K19" s="48" t="s">
        <v>102</v>
      </c>
      <c r="L19" s="48" t="s">
        <v>103</v>
      </c>
      <c r="M19" s="48" t="s">
        <v>104</v>
      </c>
      <c r="N19" s="48" t="s">
        <v>105</v>
      </c>
      <c r="O19" s="48" t="s">
        <v>106</v>
      </c>
      <c r="P19" s="48" t="s">
        <v>107</v>
      </c>
      <c r="Q19" s="48" t="s">
        <v>108</v>
      </c>
      <c r="R19" s="48" t="s">
        <v>109</v>
      </c>
      <c r="S19" s="48" t="s">
        <v>110</v>
      </c>
      <c r="T19" s="48" t="s">
        <v>111</v>
      </c>
      <c r="U19" s="48" t="s">
        <v>112</v>
      </c>
      <c r="V19" s="48" t="s">
        <v>40</v>
      </c>
      <c r="W19" s="48" t="s">
        <v>113</v>
      </c>
      <c r="X19" s="48" t="s">
        <v>114</v>
      </c>
      <c r="Y19" s="48" t="s">
        <v>115</v>
      </c>
      <c r="Z19" s="48" t="s">
        <v>116</v>
      </c>
      <c r="AA19" s="48" t="s">
        <v>117</v>
      </c>
      <c r="AB19" s="48" t="s">
        <v>118</v>
      </c>
      <c r="AC19" s="48" t="s">
        <v>119</v>
      </c>
      <c r="AD19" s="48" t="s">
        <v>120</v>
      </c>
      <c r="AE19" s="38" t="s">
        <v>121</v>
      </c>
    </row>
    <row r="20" spans="1:31" s="7" customFormat="1" ht="18.75" customHeight="1">
      <c r="A20" s="49"/>
      <c r="B20" s="29" t="s">
        <v>4</v>
      </c>
      <c r="C20" s="20">
        <f>C19*0.1</f>
        <v>39.61000000000001</v>
      </c>
      <c r="D20" s="20">
        <f>D19*0.1</f>
        <v>47.36000000000001</v>
      </c>
      <c r="E20" s="20">
        <f>E19*0.1</f>
        <v>53.6</v>
      </c>
      <c r="F20" s="20">
        <f>F19*0.1</f>
        <v>40.95</v>
      </c>
      <c r="G20" s="20">
        <f>G19*0.1</f>
        <v>50</v>
      </c>
      <c r="H20" s="20">
        <f>H19*0.08</f>
        <v>37.04</v>
      </c>
      <c r="I20" s="20">
        <f>I19*0.11</f>
        <v>62.04</v>
      </c>
      <c r="J20" s="20">
        <f>J19*0.11</f>
        <v>22.55</v>
      </c>
      <c r="K20" s="20">
        <f aca="true" t="shared" si="15" ref="K20:Q20">K19*0.1</f>
        <v>80.68</v>
      </c>
      <c r="L20" s="20">
        <f t="shared" si="15"/>
        <v>47.81</v>
      </c>
      <c r="M20" s="20">
        <f t="shared" si="15"/>
        <v>43.93000000000001</v>
      </c>
      <c r="N20" s="20">
        <f t="shared" si="15"/>
        <v>56.35</v>
      </c>
      <c r="O20" s="20">
        <f t="shared" si="15"/>
        <v>34.800000000000004</v>
      </c>
      <c r="P20" s="20">
        <f t="shared" si="15"/>
        <v>27.57</v>
      </c>
      <c r="Q20" s="20">
        <f t="shared" si="15"/>
        <v>41.78</v>
      </c>
      <c r="R20" s="20">
        <f>R19*0.14</f>
        <v>58.800000000000004</v>
      </c>
      <c r="S20" s="20">
        <f aca="true" t="shared" si="16" ref="S20:Y20">S19*0.1</f>
        <v>35.86000000000001</v>
      </c>
      <c r="T20" s="20">
        <f t="shared" si="16"/>
        <v>43.760000000000005</v>
      </c>
      <c r="U20" s="20">
        <f t="shared" si="16"/>
        <v>66.60000000000001</v>
      </c>
      <c r="V20" s="20">
        <f t="shared" si="16"/>
        <v>32.6</v>
      </c>
      <c r="W20" s="20">
        <f t="shared" si="16"/>
        <v>33.4</v>
      </c>
      <c r="X20" s="20">
        <f t="shared" si="16"/>
        <v>33.1</v>
      </c>
      <c r="Y20" s="20">
        <f t="shared" si="16"/>
        <v>47.11000000000001</v>
      </c>
      <c r="Z20" s="20">
        <f>Z19*0.12</f>
        <v>36.708</v>
      </c>
      <c r="AA20" s="20">
        <f>AA19*0.1</f>
        <v>49.54</v>
      </c>
      <c r="AB20" s="20">
        <f>AB19*0.11</f>
        <v>37.73</v>
      </c>
      <c r="AC20" s="20">
        <f>AC19*0.13</f>
        <v>21.892000000000003</v>
      </c>
      <c r="AD20" s="20">
        <f>AD19*0.13</f>
        <v>34.58</v>
      </c>
      <c r="AE20" s="20">
        <f>AE19*0.1</f>
        <v>46.61000000000001</v>
      </c>
    </row>
    <row r="21" spans="1:31" s="7" customFormat="1" ht="18.75" customHeight="1">
      <c r="A21" s="49"/>
      <c r="B21" s="26" t="s">
        <v>13</v>
      </c>
      <c r="C21" s="4">
        <f>445.14*C20</f>
        <v>17631.995400000003</v>
      </c>
      <c r="D21" s="4">
        <f>445.14*D20</f>
        <v>21081.830400000003</v>
      </c>
      <c r="E21" s="4">
        <f aca="true" t="shared" si="17" ref="E21:R21">445.14*E20</f>
        <v>23859.504</v>
      </c>
      <c r="F21" s="4">
        <f t="shared" si="17"/>
        <v>18228.483</v>
      </c>
      <c r="G21" s="4">
        <f t="shared" si="17"/>
        <v>22257</v>
      </c>
      <c r="H21" s="4">
        <f t="shared" si="17"/>
        <v>16487.9856</v>
      </c>
      <c r="I21" s="4">
        <f t="shared" si="17"/>
        <v>27616.4856</v>
      </c>
      <c r="J21" s="4">
        <f t="shared" si="17"/>
        <v>10037.907</v>
      </c>
      <c r="K21" s="4">
        <f t="shared" si="17"/>
        <v>35913.8952</v>
      </c>
      <c r="L21" s="4">
        <f t="shared" si="17"/>
        <v>21282.1434</v>
      </c>
      <c r="M21" s="4">
        <f t="shared" si="17"/>
        <v>19555.000200000002</v>
      </c>
      <c r="N21" s="4">
        <f t="shared" si="17"/>
        <v>25083.639</v>
      </c>
      <c r="O21" s="4">
        <f t="shared" si="17"/>
        <v>15490.872000000001</v>
      </c>
      <c r="P21" s="4">
        <f t="shared" si="17"/>
        <v>12272.5098</v>
      </c>
      <c r="Q21" s="4">
        <f t="shared" si="17"/>
        <v>18597.9492</v>
      </c>
      <c r="R21" s="4">
        <f t="shared" si="17"/>
        <v>26174.232</v>
      </c>
      <c r="S21" s="4">
        <f aca="true" t="shared" si="18" ref="S21:AE21">445.14*S20</f>
        <v>15962.720400000002</v>
      </c>
      <c r="T21" s="4">
        <f t="shared" si="18"/>
        <v>19479.3264</v>
      </c>
      <c r="U21" s="4">
        <f t="shared" si="18"/>
        <v>29646.324000000004</v>
      </c>
      <c r="V21" s="4">
        <f t="shared" si="18"/>
        <v>14511.564</v>
      </c>
      <c r="W21" s="4">
        <f t="shared" si="18"/>
        <v>14867.676</v>
      </c>
      <c r="X21" s="4">
        <f t="shared" si="18"/>
        <v>14734.134</v>
      </c>
      <c r="Y21" s="4">
        <f t="shared" si="18"/>
        <v>20970.545400000003</v>
      </c>
      <c r="Z21" s="4">
        <f t="shared" si="18"/>
        <v>16340.19912</v>
      </c>
      <c r="AA21" s="4">
        <f t="shared" si="18"/>
        <v>22052.2356</v>
      </c>
      <c r="AB21" s="4">
        <f t="shared" si="18"/>
        <v>16795.132199999996</v>
      </c>
      <c r="AC21" s="4">
        <f t="shared" si="18"/>
        <v>9745.00488</v>
      </c>
      <c r="AD21" s="4">
        <f t="shared" si="18"/>
        <v>15392.9412</v>
      </c>
      <c r="AE21" s="4">
        <f t="shared" si="18"/>
        <v>20747.975400000003</v>
      </c>
    </row>
    <row r="22" spans="1:31" s="7" customFormat="1" ht="18.75" customHeight="1">
      <c r="A22" s="49"/>
      <c r="B22" s="26" t="s">
        <v>2</v>
      </c>
      <c r="C22" s="5">
        <f>C21/C9/12</f>
        <v>2.8946669621749415</v>
      </c>
      <c r="D22" s="5">
        <f>D21/D9/12</f>
        <v>3.390233886530297</v>
      </c>
      <c r="E22" s="5">
        <f aca="true" t="shared" si="19" ref="E22:R22">E21/E9/12</f>
        <v>3.291329250124152</v>
      </c>
      <c r="F22" s="5">
        <f t="shared" si="19"/>
        <v>2.956481607629428</v>
      </c>
      <c r="G22" s="5">
        <f t="shared" si="19"/>
        <v>2.9958811177515745</v>
      </c>
      <c r="H22" s="5">
        <f t="shared" si="19"/>
        <v>2.444837722419929</v>
      </c>
      <c r="I22" s="5">
        <f t="shared" si="19"/>
        <v>3.751832083469188</v>
      </c>
      <c r="J22" s="5">
        <f t="shared" si="19"/>
        <v>3.426842482589103</v>
      </c>
      <c r="K22" s="5">
        <f t="shared" si="19"/>
        <v>3.4599128323699424</v>
      </c>
      <c r="L22" s="5">
        <f t="shared" si="19"/>
        <v>3.402747409823484</v>
      </c>
      <c r="M22" s="5">
        <f t="shared" si="19"/>
        <v>3.282802880741338</v>
      </c>
      <c r="N22" s="5">
        <f t="shared" si="19"/>
        <v>2.9280056730634545</v>
      </c>
      <c r="O22" s="5">
        <f t="shared" si="19"/>
        <v>2.929881979119383</v>
      </c>
      <c r="P22" s="5">
        <f t="shared" si="19"/>
        <v>3.1711911627906972</v>
      </c>
      <c r="Q22" s="5">
        <f t="shared" si="19"/>
        <v>3.073228435455086</v>
      </c>
      <c r="R22" s="5">
        <f t="shared" si="19"/>
        <v>3.299827534039334</v>
      </c>
      <c r="S22" s="5">
        <f aca="true" t="shared" si="20" ref="S22:AE22">S21/S9/12</f>
        <v>2.8848985035783996</v>
      </c>
      <c r="T22" s="5">
        <f t="shared" si="20"/>
        <v>3.339389426044024</v>
      </c>
      <c r="U22" s="5">
        <f t="shared" si="20"/>
        <v>3.204730834090025</v>
      </c>
      <c r="V22" s="5">
        <f t="shared" si="20"/>
        <v>2.9690572059906706</v>
      </c>
      <c r="W22" s="5">
        <f t="shared" si="20"/>
        <v>3.053914222331772</v>
      </c>
      <c r="X22" s="5">
        <f t="shared" si="20"/>
        <v>3.105322458270106</v>
      </c>
      <c r="Y22" s="5">
        <f t="shared" si="20"/>
        <v>3.0913593667079433</v>
      </c>
      <c r="Z22" s="5">
        <f t="shared" si="20"/>
        <v>3.1382421295229315</v>
      </c>
      <c r="AA22" s="5">
        <f t="shared" si="20"/>
        <v>3.2166747768247856</v>
      </c>
      <c r="AB22" s="5">
        <f t="shared" si="20"/>
        <v>3.101250498559716</v>
      </c>
      <c r="AC22" s="5">
        <f t="shared" si="20"/>
        <v>2.405461315165877</v>
      </c>
      <c r="AD22" s="5">
        <f t="shared" si="20"/>
        <v>2.2631353211009175</v>
      </c>
      <c r="AE22" s="5">
        <f t="shared" si="20"/>
        <v>3.334615139826423</v>
      </c>
    </row>
    <row r="23" spans="1:31" s="7" customFormat="1" ht="18.75" customHeight="1" thickBot="1">
      <c r="A23" s="50"/>
      <c r="B23" s="27" t="s">
        <v>0</v>
      </c>
      <c r="C23" s="19" t="s">
        <v>21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21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</row>
    <row r="24" spans="1:31" s="7" customFormat="1" ht="18.75" customHeight="1" thickTop="1">
      <c r="A24" s="51" t="s">
        <v>18</v>
      </c>
      <c r="B24" s="25" t="s">
        <v>4</v>
      </c>
      <c r="C24" s="35">
        <f>C10*0.25%</f>
        <v>1.2690000000000001</v>
      </c>
      <c r="D24" s="35">
        <f>D10*0.25%</f>
        <v>1.2955</v>
      </c>
      <c r="E24" s="35">
        <f aca="true" t="shared" si="21" ref="E24:R24">E10*0.25%</f>
        <v>1.51025</v>
      </c>
      <c r="F24" s="35">
        <f t="shared" si="21"/>
        <v>1.2845</v>
      </c>
      <c r="G24" s="35">
        <f t="shared" si="21"/>
        <v>1.5477500000000002</v>
      </c>
      <c r="H24" s="35">
        <f t="shared" si="21"/>
        <v>1.405</v>
      </c>
      <c r="I24" s="35">
        <f t="shared" si="21"/>
        <v>1.5335</v>
      </c>
      <c r="J24" s="35">
        <f t="shared" si="21"/>
        <v>0.61025</v>
      </c>
      <c r="K24" s="35">
        <f t="shared" si="21"/>
        <v>2.1625</v>
      </c>
      <c r="L24" s="35">
        <f t="shared" si="21"/>
        <v>1.3030000000000002</v>
      </c>
      <c r="M24" s="35">
        <f t="shared" si="21"/>
        <v>1.2409999999999999</v>
      </c>
      <c r="N24" s="35">
        <f t="shared" si="21"/>
        <v>1.78475</v>
      </c>
      <c r="O24" s="35">
        <f t="shared" si="21"/>
        <v>1.1015000000000001</v>
      </c>
      <c r="P24" s="35">
        <f t="shared" si="21"/>
        <v>0.80625</v>
      </c>
      <c r="Q24" s="35">
        <f t="shared" si="21"/>
        <v>1.26075</v>
      </c>
      <c r="R24" s="35">
        <f t="shared" si="21"/>
        <v>1.6525</v>
      </c>
      <c r="S24" s="35">
        <f aca="true" t="shared" si="22" ref="S24:AE24">S10*0.25%</f>
        <v>1.1527500000000002</v>
      </c>
      <c r="T24" s="35">
        <f t="shared" si="22"/>
        <v>1.2152500000000002</v>
      </c>
      <c r="U24" s="35">
        <f t="shared" si="22"/>
        <v>1.92725</v>
      </c>
      <c r="V24" s="35">
        <f t="shared" si="22"/>
        <v>1.01825</v>
      </c>
      <c r="W24" s="35">
        <f t="shared" si="22"/>
        <v>1.01425</v>
      </c>
      <c r="X24" s="35">
        <f t="shared" si="22"/>
        <v>0.9884999999999999</v>
      </c>
      <c r="Y24" s="35">
        <f t="shared" si="22"/>
        <v>1.41325</v>
      </c>
      <c r="Z24" s="35">
        <f t="shared" si="22"/>
        <v>1.0847499999999999</v>
      </c>
      <c r="AA24" s="35">
        <f t="shared" si="22"/>
        <v>1.42825</v>
      </c>
      <c r="AB24" s="35">
        <f t="shared" si="22"/>
        <v>1.12825</v>
      </c>
      <c r="AC24" s="35">
        <f t="shared" si="22"/>
        <v>0.8440000000000001</v>
      </c>
      <c r="AD24" s="35">
        <f t="shared" si="22"/>
        <v>1.4169999999999998</v>
      </c>
      <c r="AE24" s="35">
        <f t="shared" si="22"/>
        <v>1.2962500000000001</v>
      </c>
    </row>
    <row r="25" spans="1:31" s="7" customFormat="1" ht="18.75" customHeight="1">
      <c r="A25" s="49"/>
      <c r="B25" s="26" t="s">
        <v>13</v>
      </c>
      <c r="C25" s="20">
        <f>71.18*C24</f>
        <v>90.32742000000002</v>
      </c>
      <c r="D25" s="20">
        <f>71.18*D24</f>
        <v>92.21369000000001</v>
      </c>
      <c r="E25" s="20">
        <f aca="true" t="shared" si="23" ref="E25:R25">71.18*E24</f>
        <v>107.49959500000001</v>
      </c>
      <c r="F25" s="20">
        <f t="shared" si="23"/>
        <v>91.43071</v>
      </c>
      <c r="G25" s="20">
        <f t="shared" si="23"/>
        <v>110.16884500000002</v>
      </c>
      <c r="H25" s="20">
        <f t="shared" si="23"/>
        <v>100.0079</v>
      </c>
      <c r="I25" s="20">
        <f t="shared" si="23"/>
        <v>109.15453000000002</v>
      </c>
      <c r="J25" s="20">
        <f t="shared" si="23"/>
        <v>43.437595</v>
      </c>
      <c r="K25" s="20">
        <f t="shared" si="23"/>
        <v>153.92675000000003</v>
      </c>
      <c r="L25" s="20">
        <f t="shared" si="23"/>
        <v>92.74754000000001</v>
      </c>
      <c r="M25" s="20">
        <f t="shared" si="23"/>
        <v>88.33438</v>
      </c>
      <c r="N25" s="20">
        <f t="shared" si="23"/>
        <v>127.03850500000001</v>
      </c>
      <c r="O25" s="20">
        <f t="shared" si="23"/>
        <v>78.40477000000001</v>
      </c>
      <c r="P25" s="20">
        <f t="shared" si="23"/>
        <v>57.388875000000006</v>
      </c>
      <c r="Q25" s="20">
        <f t="shared" si="23"/>
        <v>89.74018500000001</v>
      </c>
      <c r="R25" s="20">
        <f t="shared" si="23"/>
        <v>117.62495000000001</v>
      </c>
      <c r="S25" s="20">
        <f aca="true" t="shared" si="24" ref="S25:AE25">71.18*S24</f>
        <v>82.05274500000002</v>
      </c>
      <c r="T25" s="20">
        <f t="shared" si="24"/>
        <v>86.50149500000002</v>
      </c>
      <c r="U25" s="20">
        <f t="shared" si="24"/>
        <v>137.181655</v>
      </c>
      <c r="V25" s="20">
        <f t="shared" si="24"/>
        <v>72.47903500000001</v>
      </c>
      <c r="W25" s="20">
        <f t="shared" si="24"/>
        <v>72.19431500000002</v>
      </c>
      <c r="X25" s="20">
        <f t="shared" si="24"/>
        <v>70.36143</v>
      </c>
      <c r="Y25" s="20">
        <f t="shared" si="24"/>
        <v>100.595135</v>
      </c>
      <c r="Z25" s="20">
        <f t="shared" si="24"/>
        <v>77.212505</v>
      </c>
      <c r="AA25" s="20">
        <f t="shared" si="24"/>
        <v>101.66283500000002</v>
      </c>
      <c r="AB25" s="20">
        <f t="shared" si="24"/>
        <v>80.308835</v>
      </c>
      <c r="AC25" s="20">
        <f t="shared" si="24"/>
        <v>60.07592000000001</v>
      </c>
      <c r="AD25" s="20">
        <f t="shared" si="24"/>
        <v>100.86206</v>
      </c>
      <c r="AE25" s="20">
        <f t="shared" si="24"/>
        <v>92.26707500000002</v>
      </c>
    </row>
    <row r="26" spans="1:31" s="7" customFormat="1" ht="18.75" customHeight="1">
      <c r="A26" s="49"/>
      <c r="B26" s="26" t="s">
        <v>2</v>
      </c>
      <c r="C26" s="20">
        <f>C25/C9/12</f>
        <v>0.01482916666666667</v>
      </c>
      <c r="D26" s="20">
        <f>D25/D9/12</f>
        <v>0.01482916666666667</v>
      </c>
      <c r="E26" s="20">
        <f aca="true" t="shared" si="25" ref="E26:R26">E25/E9/12</f>
        <v>0.01482916666666667</v>
      </c>
      <c r="F26" s="20">
        <f t="shared" si="25"/>
        <v>0.01482916666666667</v>
      </c>
      <c r="G26" s="20">
        <f t="shared" si="25"/>
        <v>0.01482916666666667</v>
      </c>
      <c r="H26" s="20">
        <f t="shared" si="25"/>
        <v>0.01482916666666667</v>
      </c>
      <c r="I26" s="20">
        <f t="shared" si="25"/>
        <v>0.014829166666666671</v>
      </c>
      <c r="J26" s="20">
        <f t="shared" si="25"/>
        <v>0.01482916666666667</v>
      </c>
      <c r="K26" s="20">
        <f t="shared" si="25"/>
        <v>0.01482916666666667</v>
      </c>
      <c r="L26" s="20">
        <f t="shared" si="25"/>
        <v>0.01482916666666667</v>
      </c>
      <c r="M26" s="20">
        <f t="shared" si="25"/>
        <v>0.014829166666666666</v>
      </c>
      <c r="N26" s="20">
        <f t="shared" si="25"/>
        <v>0.01482916666666667</v>
      </c>
      <c r="O26" s="20">
        <f t="shared" si="25"/>
        <v>0.01482916666666667</v>
      </c>
      <c r="P26" s="20">
        <f t="shared" si="25"/>
        <v>0.01482916666666667</v>
      </c>
      <c r="Q26" s="20">
        <f t="shared" si="25"/>
        <v>0.01482916666666667</v>
      </c>
      <c r="R26" s="20">
        <f t="shared" si="25"/>
        <v>0.01482916666666667</v>
      </c>
      <c r="S26" s="20">
        <f aca="true" t="shared" si="26" ref="S26:AE26">S25/S9/12</f>
        <v>0.01482916666666667</v>
      </c>
      <c r="T26" s="20">
        <f t="shared" si="26"/>
        <v>0.01482916666666667</v>
      </c>
      <c r="U26" s="20">
        <f t="shared" si="26"/>
        <v>0.01482916666666667</v>
      </c>
      <c r="V26" s="20">
        <f t="shared" si="26"/>
        <v>0.01482916666666667</v>
      </c>
      <c r="W26" s="20">
        <f t="shared" si="26"/>
        <v>0.014829166666666671</v>
      </c>
      <c r="X26" s="20">
        <f t="shared" si="26"/>
        <v>0.014829166666666666</v>
      </c>
      <c r="Y26" s="20">
        <f t="shared" si="26"/>
        <v>0.01482916666666667</v>
      </c>
      <c r="Z26" s="20">
        <f t="shared" si="26"/>
        <v>0.014829166666666666</v>
      </c>
      <c r="AA26" s="20">
        <f t="shared" si="26"/>
        <v>0.014829166666666671</v>
      </c>
      <c r="AB26" s="20">
        <f t="shared" si="26"/>
        <v>0.014829166666666666</v>
      </c>
      <c r="AC26" s="20">
        <f t="shared" si="26"/>
        <v>0.01482916666666667</v>
      </c>
      <c r="AD26" s="20">
        <f t="shared" si="26"/>
        <v>0.01482916666666667</v>
      </c>
      <c r="AE26" s="20">
        <f t="shared" si="26"/>
        <v>0.01482916666666667</v>
      </c>
    </row>
    <row r="27" spans="1:31" s="7" customFormat="1" ht="18.75" customHeight="1" thickBot="1">
      <c r="A27" s="50"/>
      <c r="B27" s="27" t="s">
        <v>0</v>
      </c>
      <c r="C27" s="34" t="s">
        <v>14</v>
      </c>
      <c r="D27" s="34" t="s">
        <v>14</v>
      </c>
      <c r="E27" s="34" t="s">
        <v>14</v>
      </c>
      <c r="F27" s="34" t="s">
        <v>14</v>
      </c>
      <c r="G27" s="34" t="s">
        <v>14</v>
      </c>
      <c r="H27" s="34" t="s">
        <v>14</v>
      </c>
      <c r="I27" s="34" t="s">
        <v>14</v>
      </c>
      <c r="J27" s="34" t="s">
        <v>14</v>
      </c>
      <c r="K27" s="34" t="s">
        <v>14</v>
      </c>
      <c r="L27" s="34" t="s">
        <v>14</v>
      </c>
      <c r="M27" s="34" t="s">
        <v>14</v>
      </c>
      <c r="N27" s="34" t="s">
        <v>14</v>
      </c>
      <c r="O27" s="34" t="s">
        <v>14</v>
      </c>
      <c r="P27" s="34" t="s">
        <v>14</v>
      </c>
      <c r="Q27" s="34" t="s">
        <v>14</v>
      </c>
      <c r="R27" s="34" t="s">
        <v>14</v>
      </c>
      <c r="S27" s="34" t="s">
        <v>14</v>
      </c>
      <c r="T27" s="34" t="s">
        <v>14</v>
      </c>
      <c r="U27" s="34" t="s">
        <v>14</v>
      </c>
      <c r="V27" s="34" t="s">
        <v>14</v>
      </c>
      <c r="W27" s="34" t="s">
        <v>14</v>
      </c>
      <c r="X27" s="34" t="s">
        <v>14</v>
      </c>
      <c r="Y27" s="34" t="s">
        <v>14</v>
      </c>
      <c r="Z27" s="34" t="s">
        <v>14</v>
      </c>
      <c r="AA27" s="34" t="s">
        <v>14</v>
      </c>
      <c r="AB27" s="34" t="s">
        <v>14</v>
      </c>
      <c r="AC27" s="34" t="s">
        <v>14</v>
      </c>
      <c r="AD27" s="34" t="s">
        <v>14</v>
      </c>
      <c r="AE27" s="34" t="s">
        <v>14</v>
      </c>
    </row>
    <row r="28" spans="1:31" s="7" customFormat="1" ht="18.75" customHeight="1" thickTop="1">
      <c r="A28" s="51" t="s">
        <v>19</v>
      </c>
      <c r="B28" s="25" t="s">
        <v>5</v>
      </c>
      <c r="C28" s="21">
        <f aca="true" t="shared" si="27" ref="C28:J28">C10*0.48%</f>
        <v>2.43648</v>
      </c>
      <c r="D28" s="21">
        <f t="shared" si="27"/>
        <v>2.48736</v>
      </c>
      <c r="E28" s="21">
        <f t="shared" si="27"/>
        <v>2.89968</v>
      </c>
      <c r="F28" s="21">
        <f t="shared" si="27"/>
        <v>2.4662399999999995</v>
      </c>
      <c r="G28" s="21">
        <f t="shared" si="27"/>
        <v>2.9716799999999997</v>
      </c>
      <c r="H28" s="21">
        <f t="shared" si="27"/>
        <v>2.6975999999999996</v>
      </c>
      <c r="I28" s="21">
        <f t="shared" si="27"/>
        <v>2.94432</v>
      </c>
      <c r="J28" s="21">
        <f t="shared" si="27"/>
        <v>1.1716799999999998</v>
      </c>
      <c r="K28" s="21">
        <f>K10*0.7%</f>
        <v>6.055</v>
      </c>
      <c r="L28" s="21">
        <f>L10*0.7%</f>
        <v>3.6484</v>
      </c>
      <c r="M28" s="21">
        <f aca="true" t="shared" si="28" ref="M28:R28">M10*0.48%</f>
        <v>2.3827199999999995</v>
      </c>
      <c r="N28" s="21">
        <f t="shared" si="28"/>
        <v>3.4267199999999995</v>
      </c>
      <c r="O28" s="21">
        <f t="shared" si="28"/>
        <v>2.11488</v>
      </c>
      <c r="P28" s="21">
        <f t="shared" si="28"/>
        <v>1.5479999999999998</v>
      </c>
      <c r="Q28" s="21">
        <f t="shared" si="28"/>
        <v>2.4206399999999997</v>
      </c>
      <c r="R28" s="21">
        <f t="shared" si="28"/>
        <v>3.1727999999999996</v>
      </c>
      <c r="S28" s="21">
        <f>S10*0.7%</f>
        <v>3.2277</v>
      </c>
      <c r="T28" s="21">
        <f>T10*0.7%</f>
        <v>3.4027</v>
      </c>
      <c r="U28" s="21">
        <f>U10*0.7%</f>
        <v>5.396299999999999</v>
      </c>
      <c r="V28" s="21">
        <f aca="true" t="shared" si="29" ref="V28:AE28">V10*0.48%</f>
        <v>1.95504</v>
      </c>
      <c r="W28" s="21">
        <f t="shared" si="29"/>
        <v>1.9473599999999998</v>
      </c>
      <c r="X28" s="21">
        <f t="shared" si="29"/>
        <v>1.8979199999999998</v>
      </c>
      <c r="Y28" s="21">
        <f t="shared" si="29"/>
        <v>2.7134399999999994</v>
      </c>
      <c r="Z28" s="21">
        <f t="shared" si="29"/>
        <v>2.0827199999999997</v>
      </c>
      <c r="AA28" s="21">
        <f t="shared" si="29"/>
        <v>2.7422399999999993</v>
      </c>
      <c r="AB28" s="21">
        <f t="shared" si="29"/>
        <v>2.1662399999999997</v>
      </c>
      <c r="AC28" s="21">
        <f t="shared" si="29"/>
        <v>1.62048</v>
      </c>
      <c r="AD28" s="21">
        <f t="shared" si="29"/>
        <v>2.7206399999999995</v>
      </c>
      <c r="AE28" s="21">
        <f t="shared" si="29"/>
        <v>2.4888</v>
      </c>
    </row>
    <row r="29" spans="1:31" s="7" customFormat="1" ht="18.75" customHeight="1">
      <c r="A29" s="49"/>
      <c r="B29" s="26" t="s">
        <v>13</v>
      </c>
      <c r="C29" s="20">
        <f>45.32*C28</f>
        <v>110.4212736</v>
      </c>
      <c r="D29" s="20">
        <f>45.32*D28</f>
        <v>112.72715519999998</v>
      </c>
      <c r="E29" s="20">
        <f aca="true" t="shared" si="30" ref="E29:R29">45.32*E28</f>
        <v>131.4134976</v>
      </c>
      <c r="F29" s="20">
        <f t="shared" si="30"/>
        <v>111.76999679999999</v>
      </c>
      <c r="G29" s="20">
        <f t="shared" si="30"/>
        <v>134.6765376</v>
      </c>
      <c r="H29" s="20">
        <f t="shared" si="30"/>
        <v>122.25523199999998</v>
      </c>
      <c r="I29" s="20">
        <f t="shared" si="30"/>
        <v>133.4365824</v>
      </c>
      <c r="J29" s="20">
        <f t="shared" si="30"/>
        <v>53.100537599999996</v>
      </c>
      <c r="K29" s="20">
        <f t="shared" si="30"/>
        <v>274.4126</v>
      </c>
      <c r="L29" s="20">
        <f t="shared" si="30"/>
        <v>165.34548800000002</v>
      </c>
      <c r="M29" s="20">
        <f t="shared" si="30"/>
        <v>107.98487039999998</v>
      </c>
      <c r="N29" s="20">
        <f t="shared" si="30"/>
        <v>155.29895039999997</v>
      </c>
      <c r="O29" s="20">
        <f t="shared" si="30"/>
        <v>95.8463616</v>
      </c>
      <c r="P29" s="20">
        <f t="shared" si="30"/>
        <v>70.15535999999999</v>
      </c>
      <c r="Q29" s="20">
        <f t="shared" si="30"/>
        <v>109.70340479999999</v>
      </c>
      <c r="R29" s="20">
        <f t="shared" si="30"/>
        <v>143.791296</v>
      </c>
      <c r="S29" s="20">
        <f aca="true" t="shared" si="31" ref="S29:AE29">45.32*S28</f>
        <v>146.27936400000002</v>
      </c>
      <c r="T29" s="20">
        <f t="shared" si="31"/>
        <v>154.210364</v>
      </c>
      <c r="U29" s="20">
        <f t="shared" si="31"/>
        <v>244.56031599999997</v>
      </c>
      <c r="V29" s="20">
        <f t="shared" si="31"/>
        <v>88.6024128</v>
      </c>
      <c r="W29" s="20">
        <f t="shared" si="31"/>
        <v>88.25435519999999</v>
      </c>
      <c r="X29" s="20">
        <f t="shared" si="31"/>
        <v>86.01373439999999</v>
      </c>
      <c r="Y29" s="20">
        <f t="shared" si="31"/>
        <v>122.97310079999997</v>
      </c>
      <c r="Z29" s="20">
        <f t="shared" si="31"/>
        <v>94.38887039999999</v>
      </c>
      <c r="AA29" s="20">
        <f t="shared" si="31"/>
        <v>124.27831679999997</v>
      </c>
      <c r="AB29" s="20">
        <f t="shared" si="31"/>
        <v>98.17399679999998</v>
      </c>
      <c r="AC29" s="20">
        <f t="shared" si="31"/>
        <v>73.4401536</v>
      </c>
      <c r="AD29" s="20">
        <f t="shared" si="31"/>
        <v>123.29940479999998</v>
      </c>
      <c r="AE29" s="20">
        <f t="shared" si="31"/>
        <v>112.792416</v>
      </c>
    </row>
    <row r="30" spans="1:31" s="7" customFormat="1" ht="18.75" customHeight="1">
      <c r="A30" s="49"/>
      <c r="B30" s="26" t="s">
        <v>2</v>
      </c>
      <c r="C30" s="20">
        <f>C29/C9/12</f>
        <v>0.018128000000000002</v>
      </c>
      <c r="D30" s="20">
        <f>D29/D9/12</f>
        <v>0.018127999999999995</v>
      </c>
      <c r="E30" s="20">
        <f aca="true" t="shared" si="32" ref="E30:R30">E29/E9/12</f>
        <v>0.018128</v>
      </c>
      <c r="F30" s="20">
        <f t="shared" si="32"/>
        <v>0.018128000000000002</v>
      </c>
      <c r="G30" s="20">
        <f t="shared" si="32"/>
        <v>0.018128</v>
      </c>
      <c r="H30" s="20">
        <f t="shared" si="32"/>
        <v>0.018127999999999995</v>
      </c>
      <c r="I30" s="20">
        <f t="shared" si="32"/>
        <v>0.018128000000000002</v>
      </c>
      <c r="J30" s="20">
        <f t="shared" si="32"/>
        <v>0.018128</v>
      </c>
      <c r="K30" s="20">
        <f t="shared" si="32"/>
        <v>0.026436666666666667</v>
      </c>
      <c r="L30" s="20">
        <f t="shared" si="32"/>
        <v>0.026436666666666667</v>
      </c>
      <c r="M30" s="20">
        <f t="shared" si="32"/>
        <v>0.018127999999999995</v>
      </c>
      <c r="N30" s="20">
        <f t="shared" si="32"/>
        <v>0.018127999999999995</v>
      </c>
      <c r="O30" s="20">
        <f t="shared" si="32"/>
        <v>0.018128</v>
      </c>
      <c r="P30" s="20">
        <f t="shared" si="32"/>
        <v>0.018127999999999995</v>
      </c>
      <c r="Q30" s="20">
        <f t="shared" si="32"/>
        <v>0.018128</v>
      </c>
      <c r="R30" s="20">
        <f t="shared" si="32"/>
        <v>0.018128</v>
      </c>
      <c r="S30" s="20">
        <f aca="true" t="shared" si="33" ref="S30:AE30">S29/S9/12</f>
        <v>0.026436666666666667</v>
      </c>
      <c r="T30" s="20">
        <f t="shared" si="33"/>
        <v>0.026436666666666664</v>
      </c>
      <c r="U30" s="20">
        <f t="shared" si="33"/>
        <v>0.026436666666666664</v>
      </c>
      <c r="V30" s="20">
        <f t="shared" si="33"/>
        <v>0.018128</v>
      </c>
      <c r="W30" s="20">
        <f t="shared" si="33"/>
        <v>0.018128</v>
      </c>
      <c r="X30" s="20">
        <f t="shared" si="33"/>
        <v>0.018128</v>
      </c>
      <c r="Y30" s="20">
        <f t="shared" si="33"/>
        <v>0.018127999999999995</v>
      </c>
      <c r="Z30" s="20">
        <f t="shared" si="33"/>
        <v>0.018128</v>
      </c>
      <c r="AA30" s="20">
        <f t="shared" si="33"/>
        <v>0.018128</v>
      </c>
      <c r="AB30" s="20">
        <f t="shared" si="33"/>
        <v>0.018127999999999995</v>
      </c>
      <c r="AC30" s="20">
        <f t="shared" si="33"/>
        <v>0.018128</v>
      </c>
      <c r="AD30" s="20">
        <f t="shared" si="33"/>
        <v>0.018128</v>
      </c>
      <c r="AE30" s="20">
        <f t="shared" si="33"/>
        <v>0.018128000000000002</v>
      </c>
    </row>
    <row r="31" spans="1:31" s="7" customFormat="1" ht="18.75" customHeight="1" thickBot="1">
      <c r="A31" s="50"/>
      <c r="B31" s="27" t="s">
        <v>0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 t="s">
        <v>14</v>
      </c>
      <c r="M31" s="19" t="s">
        <v>14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 t="s">
        <v>14</v>
      </c>
      <c r="U31" s="19" t="s">
        <v>14</v>
      </c>
      <c r="V31" s="19" t="s">
        <v>14</v>
      </c>
      <c r="W31" s="19" t="s">
        <v>14</v>
      </c>
      <c r="X31" s="19" t="s">
        <v>14</v>
      </c>
      <c r="Y31" s="19" t="s">
        <v>14</v>
      </c>
      <c r="Z31" s="19" t="s">
        <v>14</v>
      </c>
      <c r="AA31" s="19" t="s">
        <v>14</v>
      </c>
      <c r="AB31" s="19" t="s">
        <v>14</v>
      </c>
      <c r="AC31" s="19" t="s">
        <v>14</v>
      </c>
      <c r="AD31" s="19" t="s">
        <v>14</v>
      </c>
      <c r="AE31" s="19" t="s">
        <v>14</v>
      </c>
    </row>
    <row r="32" spans="1:31" s="7" customFormat="1" ht="18.75" customHeight="1" thickTop="1">
      <c r="A32" s="51" t="s">
        <v>20</v>
      </c>
      <c r="B32" s="28" t="s">
        <v>15</v>
      </c>
      <c r="C32" s="38" t="s">
        <v>33</v>
      </c>
      <c r="D32" s="38" t="s">
        <v>33</v>
      </c>
      <c r="E32" s="38" t="s">
        <v>33</v>
      </c>
      <c r="F32" s="38" t="s">
        <v>33</v>
      </c>
      <c r="G32" s="38" t="s">
        <v>33</v>
      </c>
      <c r="H32" s="38" t="s">
        <v>33</v>
      </c>
      <c r="I32" s="38" t="s">
        <v>33</v>
      </c>
      <c r="J32" s="38" t="s">
        <v>33</v>
      </c>
      <c r="K32" s="38" t="s">
        <v>33</v>
      </c>
      <c r="L32" s="38" t="s">
        <v>33</v>
      </c>
      <c r="M32" s="38" t="s">
        <v>33</v>
      </c>
      <c r="N32" s="38" t="s">
        <v>33</v>
      </c>
      <c r="O32" s="38" t="s">
        <v>33</v>
      </c>
      <c r="P32" s="38" t="s">
        <v>33</v>
      </c>
      <c r="Q32" s="38" t="s">
        <v>33</v>
      </c>
      <c r="R32" s="2">
        <v>0</v>
      </c>
      <c r="S32" s="48" t="s">
        <v>24</v>
      </c>
      <c r="T32" s="48" t="s">
        <v>24</v>
      </c>
      <c r="U32" s="48" t="s">
        <v>122</v>
      </c>
      <c r="V32" s="48" t="s">
        <v>29</v>
      </c>
      <c r="W32" s="48" t="s">
        <v>29</v>
      </c>
      <c r="X32" s="48" t="s">
        <v>29</v>
      </c>
      <c r="Y32" s="48" t="s">
        <v>122</v>
      </c>
      <c r="Z32" s="48" t="s">
        <v>24</v>
      </c>
      <c r="AA32" s="48" t="s">
        <v>23</v>
      </c>
      <c r="AB32" s="48" t="s">
        <v>122</v>
      </c>
      <c r="AC32" s="48" t="s">
        <v>25</v>
      </c>
      <c r="AD32" s="48" t="s">
        <v>23</v>
      </c>
      <c r="AE32" s="2">
        <v>14</v>
      </c>
    </row>
    <row r="33" spans="1:31" s="7" customFormat="1" ht="18.75" customHeight="1">
      <c r="A33" s="49"/>
      <c r="B33" s="30" t="s">
        <v>4</v>
      </c>
      <c r="C33" s="3">
        <f>C32*15%</f>
        <v>0</v>
      </c>
      <c r="D33" s="3">
        <f>D32*10%</f>
        <v>0</v>
      </c>
      <c r="E33" s="3">
        <f aca="true" t="shared" si="34" ref="E33:Q33">E32*10%</f>
        <v>0</v>
      </c>
      <c r="F33" s="3">
        <f t="shared" si="34"/>
        <v>0</v>
      </c>
      <c r="G33" s="3">
        <f t="shared" si="34"/>
        <v>0</v>
      </c>
      <c r="H33" s="3">
        <f t="shared" si="34"/>
        <v>0</v>
      </c>
      <c r="I33" s="3">
        <f t="shared" si="34"/>
        <v>0</v>
      </c>
      <c r="J33" s="3">
        <f t="shared" si="34"/>
        <v>0</v>
      </c>
      <c r="K33" s="3">
        <f t="shared" si="34"/>
        <v>0</v>
      </c>
      <c r="L33" s="3">
        <f t="shared" si="34"/>
        <v>0</v>
      </c>
      <c r="M33" s="3">
        <f t="shared" si="34"/>
        <v>0</v>
      </c>
      <c r="N33" s="3">
        <f t="shared" si="34"/>
        <v>0</v>
      </c>
      <c r="O33" s="3">
        <f t="shared" si="34"/>
        <v>0</v>
      </c>
      <c r="P33" s="6">
        <f>P32*8%</f>
        <v>0</v>
      </c>
      <c r="Q33" s="3">
        <f t="shared" si="34"/>
        <v>0</v>
      </c>
      <c r="R33" s="3">
        <f>R32*5%</f>
        <v>0</v>
      </c>
      <c r="S33" s="3">
        <f aca="true" t="shared" si="35" ref="S33:AE33">S32*10%</f>
        <v>1.2000000000000002</v>
      </c>
      <c r="T33" s="3">
        <f t="shared" si="35"/>
        <v>1.2000000000000002</v>
      </c>
      <c r="U33" s="3">
        <f t="shared" si="35"/>
        <v>2</v>
      </c>
      <c r="V33" s="3">
        <f t="shared" si="35"/>
        <v>1.8</v>
      </c>
      <c r="W33" s="3">
        <f t="shared" si="35"/>
        <v>1.8</v>
      </c>
      <c r="X33" s="3">
        <f t="shared" si="35"/>
        <v>1.8</v>
      </c>
      <c r="Y33" s="6">
        <f>Y32*14%</f>
        <v>2.8000000000000003</v>
      </c>
      <c r="Z33" s="3">
        <f t="shared" si="35"/>
        <v>1.2000000000000002</v>
      </c>
      <c r="AA33" s="3">
        <f t="shared" si="35"/>
        <v>1.6</v>
      </c>
      <c r="AB33" s="3">
        <f t="shared" si="35"/>
        <v>2</v>
      </c>
      <c r="AC33" s="6">
        <f>AC32*15%</f>
        <v>1.5</v>
      </c>
      <c r="AD33" s="6">
        <f>AD32*15%</f>
        <v>2.4</v>
      </c>
      <c r="AE33" s="3">
        <f t="shared" si="35"/>
        <v>1.4000000000000001</v>
      </c>
    </row>
    <row r="34" spans="1:31" s="7" customFormat="1" ht="18.75" customHeight="1">
      <c r="A34" s="49"/>
      <c r="B34" s="31" t="s">
        <v>1</v>
      </c>
      <c r="C34" s="4">
        <f>C33*1209.48</f>
        <v>0</v>
      </c>
      <c r="D34" s="4">
        <f>D33*1209.48</f>
        <v>0</v>
      </c>
      <c r="E34" s="4">
        <f aca="true" t="shared" si="36" ref="E34:R34">E33*1209.48</f>
        <v>0</v>
      </c>
      <c r="F34" s="4">
        <f t="shared" si="36"/>
        <v>0</v>
      </c>
      <c r="G34" s="4">
        <f t="shared" si="36"/>
        <v>0</v>
      </c>
      <c r="H34" s="4">
        <f t="shared" si="36"/>
        <v>0</v>
      </c>
      <c r="I34" s="4">
        <f t="shared" si="36"/>
        <v>0</v>
      </c>
      <c r="J34" s="4">
        <f t="shared" si="36"/>
        <v>0</v>
      </c>
      <c r="K34" s="4">
        <f t="shared" si="36"/>
        <v>0</v>
      </c>
      <c r="L34" s="4">
        <f t="shared" si="36"/>
        <v>0</v>
      </c>
      <c r="M34" s="4">
        <f t="shared" si="36"/>
        <v>0</v>
      </c>
      <c r="N34" s="4">
        <f t="shared" si="36"/>
        <v>0</v>
      </c>
      <c r="O34" s="4">
        <f t="shared" si="36"/>
        <v>0</v>
      </c>
      <c r="P34" s="4">
        <f t="shared" si="36"/>
        <v>0</v>
      </c>
      <c r="Q34" s="4">
        <f t="shared" si="36"/>
        <v>0</v>
      </c>
      <c r="R34" s="4">
        <f t="shared" si="36"/>
        <v>0</v>
      </c>
      <c r="S34" s="4">
        <f aca="true" t="shared" si="37" ref="S34:AE34">S33*1209.48</f>
        <v>1451.3760000000002</v>
      </c>
      <c r="T34" s="4">
        <f t="shared" si="37"/>
        <v>1451.3760000000002</v>
      </c>
      <c r="U34" s="4">
        <f t="shared" si="37"/>
        <v>2418.96</v>
      </c>
      <c r="V34" s="4">
        <f t="shared" si="37"/>
        <v>2177.0640000000003</v>
      </c>
      <c r="W34" s="4">
        <f t="shared" si="37"/>
        <v>2177.0640000000003</v>
      </c>
      <c r="X34" s="4">
        <f t="shared" si="37"/>
        <v>2177.0640000000003</v>
      </c>
      <c r="Y34" s="4">
        <f t="shared" si="37"/>
        <v>3386.5440000000003</v>
      </c>
      <c r="Z34" s="4">
        <f t="shared" si="37"/>
        <v>1451.3760000000002</v>
      </c>
      <c r="AA34" s="4">
        <f t="shared" si="37"/>
        <v>1935.1680000000001</v>
      </c>
      <c r="AB34" s="4">
        <f t="shared" si="37"/>
        <v>2418.96</v>
      </c>
      <c r="AC34" s="4">
        <f t="shared" si="37"/>
        <v>1814.22</v>
      </c>
      <c r="AD34" s="4">
        <f t="shared" si="37"/>
        <v>2902.752</v>
      </c>
      <c r="AE34" s="4">
        <f t="shared" si="37"/>
        <v>1693.2720000000002</v>
      </c>
    </row>
    <row r="35" spans="1:31" s="7" customFormat="1" ht="18.75" customHeight="1">
      <c r="A35" s="49"/>
      <c r="B35" s="31" t="s">
        <v>2</v>
      </c>
      <c r="C35" s="5">
        <f>C34/C9</f>
        <v>0</v>
      </c>
      <c r="D35" s="5">
        <f>D34/D9</f>
        <v>0</v>
      </c>
      <c r="E35" s="5">
        <f aca="true" t="shared" si="38" ref="E35:R35">E34/E9</f>
        <v>0</v>
      </c>
      <c r="F35" s="5">
        <f t="shared" si="38"/>
        <v>0</v>
      </c>
      <c r="G35" s="5">
        <f t="shared" si="38"/>
        <v>0</v>
      </c>
      <c r="H35" s="5">
        <f t="shared" si="38"/>
        <v>0</v>
      </c>
      <c r="I35" s="5">
        <f t="shared" si="38"/>
        <v>0</v>
      </c>
      <c r="J35" s="5">
        <f t="shared" si="38"/>
        <v>0</v>
      </c>
      <c r="K35" s="5">
        <f t="shared" si="38"/>
        <v>0</v>
      </c>
      <c r="L35" s="5">
        <f t="shared" si="38"/>
        <v>0</v>
      </c>
      <c r="M35" s="5">
        <f t="shared" si="38"/>
        <v>0</v>
      </c>
      <c r="N35" s="5">
        <f t="shared" si="38"/>
        <v>0</v>
      </c>
      <c r="O35" s="5">
        <f t="shared" si="38"/>
        <v>0</v>
      </c>
      <c r="P35" s="5">
        <f t="shared" si="38"/>
        <v>0</v>
      </c>
      <c r="Q35" s="5">
        <f t="shared" si="38"/>
        <v>0</v>
      </c>
      <c r="R35" s="5">
        <f t="shared" si="38"/>
        <v>0</v>
      </c>
      <c r="S35" s="5">
        <f aca="true" t="shared" si="39" ref="S35:AE35">S34/S9</f>
        <v>3.1476382563435266</v>
      </c>
      <c r="T35" s="5">
        <f t="shared" si="39"/>
        <v>2.985756017280395</v>
      </c>
      <c r="U35" s="5">
        <f t="shared" si="39"/>
        <v>3.1378388896095473</v>
      </c>
      <c r="V35" s="5">
        <f t="shared" si="39"/>
        <v>5.345111711269335</v>
      </c>
      <c r="W35" s="5">
        <f t="shared" si="39"/>
        <v>5.366191767315751</v>
      </c>
      <c r="X35" s="5">
        <f t="shared" si="39"/>
        <v>5.505978755690441</v>
      </c>
      <c r="Y35" s="5">
        <f t="shared" si="39"/>
        <v>5.990702281974174</v>
      </c>
      <c r="Z35" s="5">
        <f t="shared" si="39"/>
        <v>3.3449550587693024</v>
      </c>
      <c r="AA35" s="5">
        <f t="shared" si="39"/>
        <v>3.387306143882374</v>
      </c>
      <c r="AB35" s="5">
        <f t="shared" si="39"/>
        <v>5.359982273432307</v>
      </c>
      <c r="AC35" s="5">
        <f t="shared" si="39"/>
        <v>5.373874407582938</v>
      </c>
      <c r="AD35" s="5">
        <f t="shared" si="39"/>
        <v>5.121298517995766</v>
      </c>
      <c r="AE35" s="5">
        <f t="shared" si="39"/>
        <v>3.2657126325940213</v>
      </c>
    </row>
    <row r="36" spans="1:31" s="7" customFormat="1" ht="18.75" customHeight="1" thickBot="1">
      <c r="A36" s="50"/>
      <c r="B36" s="27" t="s">
        <v>0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  <c r="L36" s="19" t="s">
        <v>14</v>
      </c>
      <c r="M36" s="19" t="s">
        <v>14</v>
      </c>
      <c r="N36" s="19" t="s">
        <v>14</v>
      </c>
      <c r="O36" s="19" t="s">
        <v>14</v>
      </c>
      <c r="P36" s="19" t="s">
        <v>14</v>
      </c>
      <c r="Q36" s="19" t="s">
        <v>14</v>
      </c>
      <c r="R36" s="19" t="s">
        <v>14</v>
      </c>
      <c r="S36" s="19" t="s">
        <v>14</v>
      </c>
      <c r="T36" s="19" t="s">
        <v>14</v>
      </c>
      <c r="U36" s="19" t="s">
        <v>14</v>
      </c>
      <c r="V36" s="19" t="s">
        <v>14</v>
      </c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19" t="s">
        <v>14</v>
      </c>
      <c r="AC36" s="19" t="s">
        <v>14</v>
      </c>
      <c r="AD36" s="19" t="s">
        <v>14</v>
      </c>
      <c r="AE36" s="19" t="s">
        <v>14</v>
      </c>
    </row>
    <row r="37" spans="1:31" s="16" customFormat="1" ht="18.75" customHeight="1" thickTop="1">
      <c r="A37" s="52" t="s">
        <v>12</v>
      </c>
      <c r="B37" s="53"/>
      <c r="C37" s="22">
        <f>C12+C16+C21+C25+C29+C34</f>
        <v>31716.54822960001</v>
      </c>
      <c r="D37" s="22">
        <f>D12+D16+D21+D25+D29+D34</f>
        <v>35460.5050972</v>
      </c>
      <c r="E37" s="22">
        <f aca="true" t="shared" si="40" ref="E37:R37">E12+E16+E21+E25+E29+E34</f>
        <v>40621.6757186</v>
      </c>
      <c r="F37" s="22">
        <f t="shared" si="40"/>
        <v>32485.0693748</v>
      </c>
      <c r="G37" s="22">
        <f t="shared" si="40"/>
        <v>39435.3819086</v>
      </c>
      <c r="H37" s="22">
        <f t="shared" si="40"/>
        <v>32081.994052</v>
      </c>
      <c r="I37" s="22">
        <f t="shared" si="40"/>
        <v>41837.48127239999</v>
      </c>
      <c r="J37" s="22">
        <f t="shared" si="40"/>
        <v>16811.0341586</v>
      </c>
      <c r="K37" s="22">
        <f t="shared" si="40"/>
        <v>60001.59345000001</v>
      </c>
      <c r="L37" s="22">
        <f t="shared" si="40"/>
        <v>35796.02586</v>
      </c>
      <c r="M37" s="22">
        <f t="shared" si="40"/>
        <v>33328.7827544</v>
      </c>
      <c r="N37" s="22">
        <f t="shared" si="40"/>
        <v>44892.469309399996</v>
      </c>
      <c r="O37" s="22">
        <f t="shared" si="40"/>
        <v>27716.352647600004</v>
      </c>
      <c r="P37" s="22">
        <f t="shared" si="40"/>
        <v>21221.028885</v>
      </c>
      <c r="Q37" s="22">
        <f t="shared" si="40"/>
        <v>32590.935787799997</v>
      </c>
      <c r="R37" s="22">
        <f t="shared" si="40"/>
        <v>41498.780646</v>
      </c>
      <c r="S37" s="22">
        <f aca="true" t="shared" si="41" ref="S37:AE37">S12+S16+S21+S25+S29+S34</f>
        <v>30254.371155000004</v>
      </c>
      <c r="T37" s="22">
        <f t="shared" si="41"/>
        <v>34467.15340499999</v>
      </c>
      <c r="U37" s="22">
        <f t="shared" si="41"/>
        <v>53532.57484500001</v>
      </c>
      <c r="V37" s="22">
        <f t="shared" si="41"/>
        <v>27990.122025800003</v>
      </c>
      <c r="W37" s="22">
        <f t="shared" si="41"/>
        <v>28301.838272199995</v>
      </c>
      <c r="X37" s="22">
        <f t="shared" si="41"/>
        <v>27882.498608399997</v>
      </c>
      <c r="Y37" s="22">
        <f t="shared" si="41"/>
        <v>40042.66409380001</v>
      </c>
      <c r="Z37" s="22">
        <f t="shared" si="41"/>
        <v>29831.148549399997</v>
      </c>
      <c r="AA37" s="22">
        <f t="shared" si="41"/>
        <v>39839.4623698</v>
      </c>
      <c r="AB37" s="22">
        <f t="shared" si="41"/>
        <v>31736.469449799995</v>
      </c>
      <c r="AC37" s="22">
        <f t="shared" si="41"/>
        <v>20926.728889600003</v>
      </c>
      <c r="AD37" s="22">
        <f t="shared" si="41"/>
        <v>34022.888912799994</v>
      </c>
      <c r="AE37" s="22">
        <f t="shared" si="41"/>
        <v>36828.246301</v>
      </c>
    </row>
    <row r="38" spans="3:31" s="16" customFormat="1" ht="13.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3:31" s="16" customFormat="1" ht="13.5" customHeight="1">
      <c r="C39" s="24">
        <f>C37/C9/12</f>
        <v>5.206945795508275</v>
      </c>
      <c r="D39" s="24">
        <f>D37/D9/12</f>
        <v>5.7025127198636305</v>
      </c>
      <c r="E39" s="24">
        <f aca="true" t="shared" si="42" ref="E39:R39">E37/E9/12</f>
        <v>5.603608083457485</v>
      </c>
      <c r="F39" s="24">
        <f t="shared" si="42"/>
        <v>5.268760440962762</v>
      </c>
      <c r="G39" s="24">
        <f t="shared" si="42"/>
        <v>5.308159951084908</v>
      </c>
      <c r="H39" s="24">
        <f t="shared" si="42"/>
        <v>4.757116555753262</v>
      </c>
      <c r="I39" s="24">
        <f t="shared" si="42"/>
        <v>5.683822583469187</v>
      </c>
      <c r="J39" s="24">
        <f t="shared" si="42"/>
        <v>5.739121315922436</v>
      </c>
      <c r="K39" s="24">
        <f t="shared" si="42"/>
        <v>5.780500332369943</v>
      </c>
      <c r="L39" s="24">
        <f t="shared" si="42"/>
        <v>5.7233349098234845</v>
      </c>
      <c r="M39" s="24">
        <f t="shared" si="42"/>
        <v>5.595081714074671</v>
      </c>
      <c r="N39" s="24">
        <f t="shared" si="42"/>
        <v>5.240284506396788</v>
      </c>
      <c r="O39" s="24">
        <f t="shared" si="42"/>
        <v>5.242160812452717</v>
      </c>
      <c r="P39" s="24">
        <f t="shared" si="42"/>
        <v>5.483469996124032</v>
      </c>
      <c r="Q39" s="24">
        <f t="shared" si="42"/>
        <v>5.38550726878842</v>
      </c>
      <c r="R39" s="24">
        <f t="shared" si="42"/>
        <v>5.2318180340393345</v>
      </c>
      <c r="S39" s="24">
        <f aca="true" t="shared" si="43" ref="S39:AE39">S37/S9/12</f>
        <v>5.467789191607028</v>
      </c>
      <c r="T39" s="24">
        <f t="shared" si="43"/>
        <v>5.9087899274840545</v>
      </c>
      <c r="U39" s="24">
        <f t="shared" si="43"/>
        <v>5.786804908224155</v>
      </c>
      <c r="V39" s="24">
        <f t="shared" si="43"/>
        <v>5.726762015263115</v>
      </c>
      <c r="W39" s="24">
        <f t="shared" si="43"/>
        <v>5.813375702941418</v>
      </c>
      <c r="X39" s="24">
        <f t="shared" si="43"/>
        <v>5.876432854577643</v>
      </c>
      <c r="Y39" s="24">
        <f t="shared" si="43"/>
        <v>5.902863390205792</v>
      </c>
      <c r="Z39" s="24">
        <f t="shared" si="43"/>
        <v>5.729267217753706</v>
      </c>
      <c r="AA39" s="24">
        <f t="shared" si="43"/>
        <v>5.811229122148316</v>
      </c>
      <c r="AB39" s="24">
        <f t="shared" si="43"/>
        <v>5.860194521345741</v>
      </c>
      <c r="AC39" s="24">
        <f t="shared" si="43"/>
        <v>5.1655630157977885</v>
      </c>
      <c r="AD39" s="24">
        <f t="shared" si="43"/>
        <v>5.002189030933898</v>
      </c>
      <c r="AE39" s="24">
        <f t="shared" si="43"/>
        <v>5.919036692542591</v>
      </c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</sheetData>
  <sheetProtection/>
  <mergeCells count="11">
    <mergeCell ref="A5:B5"/>
    <mergeCell ref="A7:A8"/>
    <mergeCell ref="B7:B8"/>
    <mergeCell ref="A6:D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2016-05-20T09:10:22Z</cp:lastPrinted>
  <dcterms:created xsi:type="dcterms:W3CDTF">2007-12-13T08:11:03Z</dcterms:created>
  <dcterms:modified xsi:type="dcterms:W3CDTF">2016-05-31T14:10:34Z</dcterms:modified>
  <cp:category/>
  <cp:version/>
  <cp:contentType/>
  <cp:contentStatus/>
</cp:coreProperties>
</file>