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'!$A:$B,'лист1 '!$7:$7</definedName>
  </definedNames>
  <calcPr fullCalcOnLoad="1"/>
</workbook>
</file>

<file path=xl/sharedStrings.xml><?xml version="1.0" encoding="utf-8"?>
<sst xmlns="http://schemas.openxmlformats.org/spreadsheetml/2006/main" count="480" uniqueCount="143">
  <si>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</si>
  <si>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</si>
  <si>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</si>
  <si>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</si>
  <si>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</si>
  <si>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</si>
  <si>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</si>
  <si>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</si>
  <si>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</si>
  <si>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</si>
  <si>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</si>
  <si>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</si>
  <si>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</si>
  <si>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</si>
  <si>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</si>
  <si>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</si>
  <si>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</si>
  <si>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</si>
  <si>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</si>
  <si>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</si>
  <si>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</si>
  <si>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</si>
  <si>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</si>
  <si>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</si>
  <si>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</si>
  <si>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</si>
  <si>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Лот № 1 Исакогорский и цигломенский  территориальный округ</t>
  </si>
  <si>
    <t>РЕЧНИКОВ ул.</t>
  </si>
  <si>
    <t>ШТУРМАНСКАЯ ул.</t>
  </si>
  <si>
    <t>27</t>
  </si>
  <si>
    <t>31</t>
  </si>
  <si>
    <t>33, К 3</t>
  </si>
  <si>
    <t>33, К 4</t>
  </si>
  <si>
    <t>6, К 1</t>
  </si>
  <si>
    <t>ДОКОВСКАЯ ул.</t>
  </si>
  <si>
    <t>34</t>
  </si>
  <si>
    <t>35</t>
  </si>
  <si>
    <t>36</t>
  </si>
  <si>
    <t>33</t>
  </si>
  <si>
    <t>37</t>
  </si>
  <si>
    <t>40</t>
  </si>
  <si>
    <t>41</t>
  </si>
  <si>
    <t>42</t>
  </si>
  <si>
    <t>44</t>
  </si>
  <si>
    <t>51</t>
  </si>
  <si>
    <t>53</t>
  </si>
  <si>
    <t>54</t>
  </si>
  <si>
    <t>55</t>
  </si>
  <si>
    <t>263-й СИВАШСКОЙ ДИВИЗИИ ул.</t>
  </si>
  <si>
    <t>1</t>
  </si>
  <si>
    <t>2</t>
  </si>
  <si>
    <t>3</t>
  </si>
  <si>
    <t>4</t>
  </si>
  <si>
    <t>5</t>
  </si>
  <si>
    <t>6</t>
  </si>
  <si>
    <t>7</t>
  </si>
  <si>
    <t>8</t>
  </si>
  <si>
    <t>29</t>
  </si>
  <si>
    <t>31, К 1</t>
  </si>
  <si>
    <t>32</t>
  </si>
  <si>
    <t>32, К 1</t>
  </si>
  <si>
    <t>33, К 1</t>
  </si>
  <si>
    <t>33, К 2</t>
  </si>
  <si>
    <t>38</t>
  </si>
  <si>
    <t>741,8</t>
  </si>
  <si>
    <t>456,4</t>
  </si>
  <si>
    <t>407,3</t>
  </si>
  <si>
    <t>465</t>
  </si>
  <si>
    <t>406,6</t>
  </si>
  <si>
    <t>432,6</t>
  </si>
  <si>
    <t>522,7</t>
  </si>
  <si>
    <t>459,4</t>
  </si>
  <si>
    <t>336,3</t>
  </si>
  <si>
    <t>405,1</t>
  </si>
  <si>
    <t>427,3</t>
  </si>
  <si>
    <t>418,4</t>
  </si>
  <si>
    <t>405,4</t>
  </si>
  <si>
    <t>421,5</t>
  </si>
  <si>
    <t>415,1</t>
  </si>
  <si>
    <t>617,1</t>
  </si>
  <si>
    <t>516,2</t>
  </si>
  <si>
    <t>524,8</t>
  </si>
  <si>
    <t>507,8</t>
  </si>
  <si>
    <t>513,4</t>
  </si>
  <si>
    <t>406,8</t>
  </si>
  <si>
    <t>521,2</t>
  </si>
  <si>
    <t>731,4</t>
  </si>
  <si>
    <t>717,2</t>
  </si>
  <si>
    <t>711,8</t>
  </si>
  <si>
    <t>414,9</t>
  </si>
  <si>
    <t>420,1</t>
  </si>
  <si>
    <t>533,3</t>
  </si>
  <si>
    <t>531,6</t>
  </si>
  <si>
    <t>465,2</t>
  </si>
  <si>
    <t>689,7</t>
  </si>
  <si>
    <t>648,1</t>
  </si>
  <si>
    <t>337,5</t>
  </si>
  <si>
    <t>329,4</t>
  </si>
  <si>
    <t>705,5</t>
  </si>
  <si>
    <t>518,2</t>
  </si>
  <si>
    <t>425,9</t>
  </si>
  <si>
    <t>16</t>
  </si>
  <si>
    <t>18</t>
  </si>
  <si>
    <t>14</t>
  </si>
  <si>
    <t>9</t>
  </si>
  <si>
    <t>0</t>
  </si>
  <si>
    <t>587,5</t>
  </si>
  <si>
    <t>407,7</t>
  </si>
  <si>
    <t>327,5</t>
  </si>
  <si>
    <t>372,8</t>
  </si>
  <si>
    <t>427,1</t>
  </si>
  <si>
    <t>525,1</t>
  </si>
  <si>
    <t>523,6</t>
  </si>
  <si>
    <t>531,2</t>
  </si>
  <si>
    <t>269,1</t>
  </si>
  <si>
    <t>343,2</t>
  </si>
  <si>
    <t>460</t>
  </si>
  <si>
    <t>334,4</t>
  </si>
  <si>
    <t>424,8</t>
  </si>
  <si>
    <t>419,9</t>
  </si>
  <si>
    <t>513,6</t>
  </si>
  <si>
    <t>432,5</t>
  </si>
  <si>
    <t>444,6</t>
  </si>
  <si>
    <t>564,7</t>
  </si>
  <si>
    <t>434,6</t>
  </si>
  <si>
    <t>328,9</t>
  </si>
  <si>
    <t>431,9</t>
  </si>
  <si>
    <t>592,5</t>
  </si>
  <si>
    <t>582,5</t>
  </si>
  <si>
    <t>577,8</t>
  </si>
  <si>
    <t>334,2</t>
  </si>
  <si>
    <t>336,9</t>
  </si>
  <si>
    <t>438,49</t>
  </si>
  <si>
    <t>440,4</t>
  </si>
  <si>
    <t>368,22</t>
  </si>
  <si>
    <t>702,39</t>
  </si>
  <si>
    <t>548,7</t>
  </si>
  <si>
    <t>287,8</t>
  </si>
  <si>
    <t>273,9</t>
  </si>
  <si>
    <t>588,9</t>
  </si>
  <si>
    <t>305,8</t>
  </si>
  <si>
    <t>435,9</t>
  </si>
  <si>
    <t>505,5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</si>
</sst>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9" fillId="33" borderId="11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>
      <alignment wrapText="1"/>
    </xf>
    <xf numFmtId="49" fontId="9" fillId="33" borderId="13" xfId="0" applyNumberFormat="1" applyFont="1" applyFill="1" applyBorder="1" applyAlignment="1">
      <alignment wrapText="1"/>
    </xf>
    <xf numFmtId="49" fontId="9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9" fillId="33" borderId="15" xfId="0" applyNumberFormat="1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88" zoomScaleNormal="88" zoomScaleSheetLayoutView="100" zoomScalePageLayoutView="34" workbookViewId="0" topLeftCell="A1">
      <selection activeCell="AO23" sqref="AO23"/>
    </sheetView>
  </sheetViews>
  <sheetFormatPr defaultColWidth="9.00390625" defaultRowHeight="12.75"/>
  <cols>
    <col min="1" max="1" width="20.00390625" style="6" customWidth="1"/>
    <col min="2" max="2" width="45.625" style="6" customWidth="1"/>
    <col min="3" max="40" width="10.125" style="6" customWidth="1"/>
    <col min="41" max="16384" width="9.125" style="6" customWidth="1"/>
  </cols>
  <sheetData>
    <row r="1" spans="2:40" ht="15.75">
      <c r="B1" s="5"/>
      <c r="C1" s="5"/>
      <c r="D1" s="5"/>
      <c r="E1" s="2"/>
      <c r="F1" s="5"/>
      <c r="G1" s="2"/>
      <c r="H1" s="41" t="s">
        <v>24</v>
      </c>
      <c r="I1" s="41"/>
      <c r="J1" s="41"/>
      <c r="K1" s="41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  <c r="Z1" s="5"/>
      <c r="AA1" s="2"/>
      <c r="AB1" s="9"/>
      <c r="AC1" s="5"/>
      <c r="AD1" s="5"/>
      <c r="AE1" s="2"/>
      <c r="AF1" s="9"/>
      <c r="AG1" s="5"/>
      <c r="AH1" s="5"/>
      <c r="AI1" s="2"/>
      <c r="AJ1" s="9"/>
      <c r="AK1" s="5"/>
      <c r="AL1" s="5"/>
      <c r="AM1" s="2"/>
      <c r="AN1" s="9"/>
    </row>
    <row r="2" spans="2:40" ht="15.75">
      <c r="B2" s="4"/>
      <c r="C2" s="4"/>
      <c r="D2" s="4"/>
      <c r="E2" s="2"/>
      <c r="F2" s="4"/>
      <c r="G2" s="2"/>
      <c r="H2" s="42" t="s">
        <v>25</v>
      </c>
      <c r="I2" s="42"/>
      <c r="J2" s="42"/>
      <c r="K2" s="42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  <c r="Z2" s="4"/>
      <c r="AA2" s="2"/>
      <c r="AB2" s="9"/>
      <c r="AC2" s="4"/>
      <c r="AD2" s="4"/>
      <c r="AE2" s="2"/>
      <c r="AF2" s="9"/>
      <c r="AG2" s="4"/>
      <c r="AH2" s="4"/>
      <c r="AI2" s="2"/>
      <c r="AJ2" s="9"/>
      <c r="AK2" s="4"/>
      <c r="AL2" s="4"/>
      <c r="AM2" s="2"/>
      <c r="AN2" s="9"/>
    </row>
    <row r="3" spans="2:40" ht="15.75">
      <c r="B3" s="4"/>
      <c r="C3" s="4"/>
      <c r="D3" s="4"/>
      <c r="E3" s="2"/>
      <c r="F3" s="4"/>
      <c r="G3" s="2"/>
      <c r="H3" s="42" t="s">
        <v>23</v>
      </c>
      <c r="I3" s="42"/>
      <c r="J3" s="42"/>
      <c r="K3" s="42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  <c r="Z3" s="4"/>
      <c r="AA3" s="2"/>
      <c r="AB3" s="9"/>
      <c r="AC3" s="4"/>
      <c r="AD3" s="4"/>
      <c r="AE3" s="2"/>
      <c r="AF3" s="9"/>
      <c r="AG3" s="4"/>
      <c r="AH3" s="4"/>
      <c r="AI3" s="2"/>
      <c r="AJ3" s="9"/>
      <c r="AK3" s="4"/>
      <c r="AL3" s="4"/>
      <c r="AM3" s="2"/>
      <c r="AN3" s="9"/>
    </row>
    <row r="4" spans="1:38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  <c r="AK4" s="3"/>
      <c r="AL4" s="3"/>
    </row>
    <row r="5" spans="1:5" s="8" customFormat="1" ht="30.75" customHeight="1">
      <c r="A5" s="39" t="s">
        <v>16</v>
      </c>
      <c r="B5" s="39"/>
      <c r="C5" s="39"/>
      <c r="D5" s="39"/>
      <c r="E5" s="39"/>
    </row>
    <row r="6" spans="1:7" ht="24.75" customHeight="1">
      <c r="A6" s="40" t="s">
        <v>26</v>
      </c>
      <c r="B6" s="40"/>
      <c r="C6" s="40"/>
      <c r="D6" s="40"/>
      <c r="E6" s="40"/>
      <c r="F6" s="40"/>
      <c r="G6" s="40"/>
    </row>
    <row r="7" spans="1:40" s="12" customFormat="1" ht="47.25" customHeight="1">
      <c r="A7" s="35" t="s">
        <v>7</v>
      </c>
      <c r="B7" s="35" t="s">
        <v>8</v>
      </c>
      <c r="C7" s="24" t="s">
        <v>27</v>
      </c>
      <c r="D7" s="25" t="s">
        <v>27</v>
      </c>
      <c r="E7" s="25" t="s">
        <v>27</v>
      </c>
      <c r="F7" s="25" t="s">
        <v>27</v>
      </c>
      <c r="G7" s="25" t="s">
        <v>28</v>
      </c>
      <c r="H7" s="32" t="s">
        <v>34</v>
      </c>
      <c r="I7" s="32" t="s">
        <v>34</v>
      </c>
      <c r="J7" s="32" t="s">
        <v>34</v>
      </c>
      <c r="K7" s="32" t="s">
        <v>27</v>
      </c>
      <c r="L7" s="32" t="s">
        <v>27</v>
      </c>
      <c r="M7" s="32" t="s">
        <v>27</v>
      </c>
      <c r="N7" s="32" t="s">
        <v>27</v>
      </c>
      <c r="O7" s="32" t="s">
        <v>27</v>
      </c>
      <c r="P7" s="32" t="s">
        <v>27</v>
      </c>
      <c r="Q7" s="32" t="s">
        <v>27</v>
      </c>
      <c r="R7" s="32" t="s">
        <v>27</v>
      </c>
      <c r="S7" s="32" t="s">
        <v>27</v>
      </c>
      <c r="T7" s="32" t="s">
        <v>27</v>
      </c>
      <c r="U7" s="32" t="s">
        <v>27</v>
      </c>
      <c r="V7" s="32" t="s">
        <v>48</v>
      </c>
      <c r="W7" s="32" t="s">
        <v>48</v>
      </c>
      <c r="X7" s="32" t="s">
        <v>48</v>
      </c>
      <c r="Y7" s="32" t="s">
        <v>48</v>
      </c>
      <c r="Z7" s="32" t="s">
        <v>48</v>
      </c>
      <c r="AA7" s="32" t="s">
        <v>48</v>
      </c>
      <c r="AB7" s="32" t="s">
        <v>48</v>
      </c>
      <c r="AC7" s="32" t="s">
        <v>48</v>
      </c>
      <c r="AD7" s="32" t="s">
        <v>34</v>
      </c>
      <c r="AE7" s="32" t="s">
        <v>34</v>
      </c>
      <c r="AF7" s="32" t="s">
        <v>34</v>
      </c>
      <c r="AG7" s="32" t="s">
        <v>34</v>
      </c>
      <c r="AH7" s="32" t="s">
        <v>27</v>
      </c>
      <c r="AI7" s="32" t="s">
        <v>27</v>
      </c>
      <c r="AJ7" s="32" t="s">
        <v>27</v>
      </c>
      <c r="AK7" s="32" t="s">
        <v>27</v>
      </c>
      <c r="AL7" s="32" t="s">
        <v>27</v>
      </c>
      <c r="AM7" s="32" t="s">
        <v>27</v>
      </c>
      <c r="AN7" s="32" t="s">
        <v>27</v>
      </c>
    </row>
    <row r="8" spans="1:40" s="13" customFormat="1" ht="14.25" customHeight="1">
      <c r="A8" s="36"/>
      <c r="B8" s="36"/>
      <c r="C8" s="26" t="s">
        <v>29</v>
      </c>
      <c r="D8" s="27" t="s">
        <v>30</v>
      </c>
      <c r="E8" s="27" t="s">
        <v>31</v>
      </c>
      <c r="F8" s="27" t="s">
        <v>32</v>
      </c>
      <c r="G8" s="27" t="s">
        <v>33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35</v>
      </c>
      <c r="M8" s="33" t="s">
        <v>39</v>
      </c>
      <c r="N8" s="33" t="s">
        <v>40</v>
      </c>
      <c r="O8" s="33" t="s">
        <v>41</v>
      </c>
      <c r="P8" s="33" t="s">
        <v>42</v>
      </c>
      <c r="Q8" s="33" t="s">
        <v>43</v>
      </c>
      <c r="R8" s="33" t="s">
        <v>44</v>
      </c>
      <c r="S8" s="33" t="s">
        <v>45</v>
      </c>
      <c r="T8" s="33" t="s">
        <v>46</v>
      </c>
      <c r="U8" s="33" t="s">
        <v>47</v>
      </c>
      <c r="V8" s="33" t="s">
        <v>49</v>
      </c>
      <c r="W8" s="33" t="s">
        <v>50</v>
      </c>
      <c r="X8" s="33" t="s">
        <v>51</v>
      </c>
      <c r="Y8" s="33" t="s">
        <v>52</v>
      </c>
      <c r="Z8" s="33" t="s">
        <v>53</v>
      </c>
      <c r="AA8" s="33" t="s">
        <v>54</v>
      </c>
      <c r="AB8" s="33" t="s">
        <v>55</v>
      </c>
      <c r="AC8" s="33" t="s">
        <v>56</v>
      </c>
      <c r="AD8" s="33" t="s">
        <v>49</v>
      </c>
      <c r="AE8" s="33" t="s">
        <v>50</v>
      </c>
      <c r="AF8" s="33" t="s">
        <v>52</v>
      </c>
      <c r="AG8" s="33" t="s">
        <v>53</v>
      </c>
      <c r="AH8" s="33" t="s">
        <v>57</v>
      </c>
      <c r="AI8" s="33" t="s">
        <v>58</v>
      </c>
      <c r="AJ8" s="33" t="s">
        <v>59</v>
      </c>
      <c r="AK8" s="33" t="s">
        <v>60</v>
      </c>
      <c r="AL8" s="33" t="s">
        <v>61</v>
      </c>
      <c r="AM8" s="33" t="s">
        <v>62</v>
      </c>
      <c r="AN8" s="33" t="s">
        <v>63</v>
      </c>
    </row>
    <row r="9" spans="1:40" s="13" customFormat="1" ht="14.25" customHeight="1">
      <c r="A9" s="15"/>
      <c r="B9" s="15" t="s">
        <v>9</v>
      </c>
      <c r="C9" s="43" t="s">
        <v>64</v>
      </c>
      <c r="D9" s="43" t="s">
        <v>65</v>
      </c>
      <c r="E9" s="43" t="s">
        <v>66</v>
      </c>
      <c r="F9" s="43" t="s">
        <v>67</v>
      </c>
      <c r="G9" s="43" t="s">
        <v>68</v>
      </c>
      <c r="H9" s="44" t="s">
        <v>69</v>
      </c>
      <c r="I9" s="44" t="s">
        <v>70</v>
      </c>
      <c r="J9" s="44" t="s">
        <v>71</v>
      </c>
      <c r="K9" s="44" t="s">
        <v>72</v>
      </c>
      <c r="L9" s="44" t="s">
        <v>73</v>
      </c>
      <c r="M9" s="44" t="s">
        <v>74</v>
      </c>
      <c r="N9" s="44" t="s">
        <v>75</v>
      </c>
      <c r="O9" s="44" t="s">
        <v>76</v>
      </c>
      <c r="P9" s="44" t="s">
        <v>77</v>
      </c>
      <c r="Q9" s="44" t="s">
        <v>78</v>
      </c>
      <c r="R9" s="44" t="s">
        <v>79</v>
      </c>
      <c r="S9" s="44" t="s">
        <v>80</v>
      </c>
      <c r="T9" s="44" t="s">
        <v>81</v>
      </c>
      <c r="U9" s="44" t="s">
        <v>82</v>
      </c>
      <c r="V9" s="44" t="s">
        <v>83</v>
      </c>
      <c r="W9" s="44" t="s">
        <v>84</v>
      </c>
      <c r="X9" s="44" t="s">
        <v>85</v>
      </c>
      <c r="Y9" s="44" t="s">
        <v>86</v>
      </c>
      <c r="Z9" s="44" t="s">
        <v>87</v>
      </c>
      <c r="AA9" s="44" t="s">
        <v>88</v>
      </c>
      <c r="AB9" s="44" t="s">
        <v>89</v>
      </c>
      <c r="AC9" s="44" t="s">
        <v>90</v>
      </c>
      <c r="AD9" s="44" t="s">
        <v>91</v>
      </c>
      <c r="AE9" s="44" t="s">
        <v>92</v>
      </c>
      <c r="AF9" s="44" t="s">
        <v>93</v>
      </c>
      <c r="AG9" s="44" t="s">
        <v>94</v>
      </c>
      <c r="AH9" s="44" t="s">
        <v>95</v>
      </c>
      <c r="AI9" s="44" t="s">
        <v>96</v>
      </c>
      <c r="AJ9" s="44" t="s">
        <v>97</v>
      </c>
      <c r="AK9" s="44" t="s">
        <v>98</v>
      </c>
      <c r="AL9" s="44" t="s">
        <v>99</v>
      </c>
      <c r="AM9" s="44" t="s">
        <v>83</v>
      </c>
      <c r="AN9" s="44" t="s">
        <v>100</v>
      </c>
    </row>
    <row r="10" spans="1:40" s="13" customFormat="1" ht="14.25" customHeight="1">
      <c r="A10" s="15"/>
      <c r="B10" s="15" t="s">
        <v>10</v>
      </c>
      <c r="C10" s="45" t="s">
        <v>64</v>
      </c>
      <c r="D10" s="45" t="s">
        <v>65</v>
      </c>
      <c r="E10" s="45" t="s">
        <v>66</v>
      </c>
      <c r="F10" s="45" t="s">
        <v>67</v>
      </c>
      <c r="G10" s="45" t="s">
        <v>68</v>
      </c>
      <c r="H10" s="45" t="s">
        <v>69</v>
      </c>
      <c r="I10" s="45" t="s">
        <v>70</v>
      </c>
      <c r="J10" s="45" t="s">
        <v>71</v>
      </c>
      <c r="K10" s="45" t="s">
        <v>72</v>
      </c>
      <c r="L10" s="45" t="s">
        <v>73</v>
      </c>
      <c r="M10" s="45" t="s">
        <v>74</v>
      </c>
      <c r="N10" s="45" t="s">
        <v>75</v>
      </c>
      <c r="O10" s="45" t="s">
        <v>76</v>
      </c>
      <c r="P10" s="45" t="s">
        <v>77</v>
      </c>
      <c r="Q10" s="45" t="s">
        <v>78</v>
      </c>
      <c r="R10" s="45" t="s">
        <v>79</v>
      </c>
      <c r="S10" s="45" t="s">
        <v>80</v>
      </c>
      <c r="T10" s="45" t="s">
        <v>81</v>
      </c>
      <c r="U10" s="45" t="s">
        <v>82</v>
      </c>
      <c r="V10" s="45" t="s">
        <v>83</v>
      </c>
      <c r="W10" s="45" t="s">
        <v>84</v>
      </c>
      <c r="X10" s="45" t="s">
        <v>85</v>
      </c>
      <c r="Y10" s="45" t="s">
        <v>86</v>
      </c>
      <c r="Z10" s="45" t="s">
        <v>87</v>
      </c>
      <c r="AA10" s="45" t="s">
        <v>88</v>
      </c>
      <c r="AB10" s="45" t="s">
        <v>89</v>
      </c>
      <c r="AC10" s="45" t="s">
        <v>90</v>
      </c>
      <c r="AD10" s="45" t="s">
        <v>91</v>
      </c>
      <c r="AE10" s="45" t="s">
        <v>92</v>
      </c>
      <c r="AF10" s="45" t="s">
        <v>93</v>
      </c>
      <c r="AG10" s="45" t="s">
        <v>94</v>
      </c>
      <c r="AH10" s="45" t="s">
        <v>95</v>
      </c>
      <c r="AI10" s="45" t="s">
        <v>96</v>
      </c>
      <c r="AJ10" s="45" t="s">
        <v>97</v>
      </c>
      <c r="AK10" s="45" t="s">
        <v>98</v>
      </c>
      <c r="AL10" s="45" t="s">
        <v>99</v>
      </c>
      <c r="AM10" s="45" t="s">
        <v>83</v>
      </c>
      <c r="AN10" s="45" t="s">
        <v>100</v>
      </c>
    </row>
    <row r="11" spans="1:40" s="29" customFormat="1" ht="12.75">
      <c r="A11" s="38" t="s">
        <v>6</v>
      </c>
      <c r="B11" s="28" t="s">
        <v>3</v>
      </c>
      <c r="C11" s="46">
        <f>C10*45%/100</f>
        <v>3.3381</v>
      </c>
      <c r="D11" s="46">
        <f>D10*45%/100</f>
        <v>2.0538</v>
      </c>
      <c r="E11" s="46">
        <f>E10*45%/100</f>
        <v>1.8328499999999999</v>
      </c>
      <c r="F11" s="46">
        <f>F10*30%/100</f>
        <v>1.395</v>
      </c>
      <c r="G11" s="46">
        <f>G10*45%/100</f>
        <v>1.8297000000000003</v>
      </c>
      <c r="H11" s="46">
        <f>H10*45%/100</f>
        <v>1.9467</v>
      </c>
      <c r="I11" s="46">
        <f>I10*10%/100</f>
        <v>0.5227</v>
      </c>
      <c r="J11" s="46">
        <f>J10*30%/100</f>
        <v>1.3781999999999999</v>
      </c>
      <c r="K11" s="46">
        <f>K10*45%/100</f>
        <v>1.51335</v>
      </c>
      <c r="L11" s="46">
        <f>L10*45%/100</f>
        <v>1.82295</v>
      </c>
      <c r="M11" s="46">
        <f>M10*10%/100</f>
        <v>0.4273</v>
      </c>
      <c r="N11" s="46">
        <f>N10*30%/100</f>
        <v>1.2551999999999999</v>
      </c>
      <c r="O11" s="46">
        <f>O10*45%/100</f>
        <v>1.8243</v>
      </c>
      <c r="P11" s="46">
        <f>P10*45%/100</f>
        <v>1.8967500000000002</v>
      </c>
      <c r="Q11" s="46">
        <f>Q10*10%/100</f>
        <v>0.4151</v>
      </c>
      <c r="R11" s="46">
        <f>R10*30%/100</f>
        <v>1.8513</v>
      </c>
      <c r="S11" s="46">
        <f>S10*45%/100</f>
        <v>2.3229</v>
      </c>
      <c r="T11" s="46">
        <f>T10*45%/100</f>
        <v>2.3616</v>
      </c>
      <c r="U11" s="46">
        <f>U10*10%/100</f>
        <v>0.5078</v>
      </c>
      <c r="V11" s="46">
        <f>V10*30%/100</f>
        <v>1.5401999999999998</v>
      </c>
      <c r="W11" s="46">
        <f>W10*45%/100</f>
        <v>1.8306</v>
      </c>
      <c r="X11" s="46">
        <f>X10*45%/100</f>
        <v>2.3454</v>
      </c>
      <c r="Y11" s="46">
        <f>Y10*10%/100</f>
        <v>0.7314</v>
      </c>
      <c r="Z11" s="46">
        <f>Z10*30%/100</f>
        <v>2.1516</v>
      </c>
      <c r="AA11" s="46">
        <f>AA10*45%/100</f>
        <v>3.2031</v>
      </c>
      <c r="AB11" s="46">
        <f>AB10*45%/100</f>
        <v>1.8670499999999999</v>
      </c>
      <c r="AC11" s="46">
        <f>AC10*10%/100</f>
        <v>0.42010000000000003</v>
      </c>
      <c r="AD11" s="46">
        <f>AD10*30%/100</f>
        <v>1.5998999999999999</v>
      </c>
      <c r="AE11" s="46">
        <f>AE10*45%/100</f>
        <v>2.3922000000000003</v>
      </c>
      <c r="AF11" s="46">
        <f>AF10*45%/100</f>
        <v>2.0934</v>
      </c>
      <c r="AG11" s="46">
        <f>AG10*10%/100</f>
        <v>0.6897000000000001</v>
      </c>
      <c r="AH11" s="46">
        <f>AH10*30%/100</f>
        <v>1.9443000000000001</v>
      </c>
      <c r="AI11" s="46">
        <f>AI10*45%/100</f>
        <v>1.51875</v>
      </c>
      <c r="AJ11" s="46">
        <f>AJ10*45%/100</f>
        <v>1.4823</v>
      </c>
      <c r="AK11" s="46">
        <f>AK10*10%/100</f>
        <v>0.7055</v>
      </c>
      <c r="AL11" s="46">
        <f>AL10*30%/100</f>
        <v>1.5546</v>
      </c>
      <c r="AM11" s="46">
        <f>AM10*45%/100</f>
        <v>2.3103</v>
      </c>
      <c r="AN11" s="46">
        <f>AN10*45%/100</f>
        <v>1.91655</v>
      </c>
    </row>
    <row r="12" spans="1:40" s="29" customFormat="1" ht="16.5" customHeight="1">
      <c r="A12" s="38"/>
      <c r="B12" s="17" t="s">
        <v>13</v>
      </c>
      <c r="C12" s="47">
        <f aca="true" t="shared" si="0" ref="C12:I12">1007.68*C11</f>
        <v>3363.7366079999997</v>
      </c>
      <c r="D12" s="47">
        <f t="shared" si="0"/>
        <v>2069.573184</v>
      </c>
      <c r="E12" s="47">
        <f t="shared" si="0"/>
        <v>1846.9262879999999</v>
      </c>
      <c r="F12" s="47">
        <f t="shared" si="0"/>
        <v>1405.7136</v>
      </c>
      <c r="G12" s="47">
        <f t="shared" si="0"/>
        <v>1843.7520960000002</v>
      </c>
      <c r="H12" s="47">
        <f t="shared" si="0"/>
        <v>1961.650656</v>
      </c>
      <c r="I12" s="47">
        <f t="shared" si="0"/>
        <v>526.714336</v>
      </c>
      <c r="J12" s="47">
        <f aca="true" t="shared" si="1" ref="J12:AC12">1007.68*J11</f>
        <v>1388.7845759999998</v>
      </c>
      <c r="K12" s="47">
        <f t="shared" si="1"/>
        <v>1524.9725279999998</v>
      </c>
      <c r="L12" s="47">
        <f t="shared" si="1"/>
        <v>1836.950256</v>
      </c>
      <c r="M12" s="47">
        <f t="shared" si="1"/>
        <v>430.581664</v>
      </c>
      <c r="N12" s="47">
        <f t="shared" si="1"/>
        <v>1264.8399359999999</v>
      </c>
      <c r="O12" s="47">
        <f t="shared" si="1"/>
        <v>1838.310624</v>
      </c>
      <c r="P12" s="47">
        <f t="shared" si="1"/>
        <v>1911.3170400000001</v>
      </c>
      <c r="Q12" s="47">
        <f t="shared" si="1"/>
        <v>418.287968</v>
      </c>
      <c r="R12" s="47">
        <f t="shared" si="1"/>
        <v>1865.5179839999998</v>
      </c>
      <c r="S12" s="47">
        <f t="shared" si="1"/>
        <v>2340.739872</v>
      </c>
      <c r="T12" s="47">
        <f t="shared" si="1"/>
        <v>2379.737088</v>
      </c>
      <c r="U12" s="47">
        <f t="shared" si="1"/>
        <v>511.699904</v>
      </c>
      <c r="V12" s="47">
        <f t="shared" si="1"/>
        <v>1552.0287359999998</v>
      </c>
      <c r="W12" s="47">
        <f t="shared" si="1"/>
        <v>1844.6590079999999</v>
      </c>
      <c r="X12" s="47">
        <f t="shared" si="1"/>
        <v>2363.412672</v>
      </c>
      <c r="Y12" s="47">
        <f t="shared" si="1"/>
        <v>737.017152</v>
      </c>
      <c r="Z12" s="47">
        <f t="shared" si="1"/>
        <v>2168.124288</v>
      </c>
      <c r="AA12" s="47">
        <f t="shared" si="1"/>
        <v>3227.699808</v>
      </c>
      <c r="AB12" s="47">
        <f t="shared" si="1"/>
        <v>1881.3889439999998</v>
      </c>
      <c r="AC12" s="47">
        <f t="shared" si="1"/>
        <v>423.326368</v>
      </c>
      <c r="AD12" s="47">
        <f aca="true" t="shared" si="2" ref="AD12:AN12">1007.68*AD11</f>
        <v>1612.1872319999998</v>
      </c>
      <c r="AE12" s="47">
        <f t="shared" si="2"/>
        <v>2410.5720960000003</v>
      </c>
      <c r="AF12" s="47">
        <f t="shared" si="2"/>
        <v>2109.477312</v>
      </c>
      <c r="AG12" s="47">
        <f t="shared" si="2"/>
        <v>694.9968960000001</v>
      </c>
      <c r="AH12" s="47">
        <f t="shared" si="2"/>
        <v>1959.232224</v>
      </c>
      <c r="AI12" s="47">
        <f t="shared" si="2"/>
        <v>1530.414</v>
      </c>
      <c r="AJ12" s="47">
        <f t="shared" si="2"/>
        <v>1493.6840639999998</v>
      </c>
      <c r="AK12" s="47">
        <f t="shared" si="2"/>
        <v>710.91824</v>
      </c>
      <c r="AL12" s="47">
        <f t="shared" si="2"/>
        <v>1566.5393279999998</v>
      </c>
      <c r="AM12" s="47">
        <f t="shared" si="2"/>
        <v>2328.043104</v>
      </c>
      <c r="AN12" s="47">
        <f t="shared" si="2"/>
        <v>1931.269104</v>
      </c>
    </row>
    <row r="13" spans="1:40" s="29" customFormat="1" ht="13.5" customHeight="1">
      <c r="A13" s="38"/>
      <c r="B13" s="17" t="s">
        <v>2</v>
      </c>
      <c r="C13" s="48">
        <f aca="true" t="shared" si="3" ref="C13:I13">C12/C9/12</f>
        <v>0.37788</v>
      </c>
      <c r="D13" s="48">
        <f t="shared" si="3"/>
        <v>0.37788</v>
      </c>
      <c r="E13" s="48">
        <f t="shared" si="3"/>
        <v>0.37788</v>
      </c>
      <c r="F13" s="48">
        <f t="shared" si="3"/>
        <v>0.25192</v>
      </c>
      <c r="G13" s="48">
        <f t="shared" si="3"/>
        <v>0.37788</v>
      </c>
      <c r="H13" s="48">
        <f t="shared" si="3"/>
        <v>0.37788</v>
      </c>
      <c r="I13" s="48">
        <f t="shared" si="3"/>
        <v>0.08397333333333333</v>
      </c>
      <c r="J13" s="48">
        <f aca="true" t="shared" si="4" ref="J13:AC13">J12/J9/12</f>
        <v>0.25192</v>
      </c>
      <c r="K13" s="48">
        <f t="shared" si="4"/>
        <v>0.37787999999999994</v>
      </c>
      <c r="L13" s="48">
        <f t="shared" si="4"/>
        <v>0.37788</v>
      </c>
      <c r="M13" s="48">
        <f t="shared" si="4"/>
        <v>0.08397333333333333</v>
      </c>
      <c r="N13" s="48">
        <f t="shared" si="4"/>
        <v>0.25192</v>
      </c>
      <c r="O13" s="48">
        <f t="shared" si="4"/>
        <v>0.37788</v>
      </c>
      <c r="P13" s="48">
        <f t="shared" si="4"/>
        <v>0.37788</v>
      </c>
      <c r="Q13" s="48">
        <f t="shared" si="4"/>
        <v>0.08397333333333333</v>
      </c>
      <c r="R13" s="48">
        <f t="shared" si="4"/>
        <v>0.25192</v>
      </c>
      <c r="S13" s="48">
        <f t="shared" si="4"/>
        <v>0.37788</v>
      </c>
      <c r="T13" s="48">
        <f t="shared" si="4"/>
        <v>0.37788</v>
      </c>
      <c r="U13" s="48">
        <f t="shared" si="4"/>
        <v>0.08397333333333333</v>
      </c>
      <c r="V13" s="48">
        <f t="shared" si="4"/>
        <v>0.25192</v>
      </c>
      <c r="W13" s="48">
        <f t="shared" si="4"/>
        <v>0.37788</v>
      </c>
      <c r="X13" s="48">
        <f t="shared" si="4"/>
        <v>0.37787999999999994</v>
      </c>
      <c r="Y13" s="48">
        <f t="shared" si="4"/>
        <v>0.08397333333333334</v>
      </c>
      <c r="Z13" s="48">
        <f t="shared" si="4"/>
        <v>0.25192</v>
      </c>
      <c r="AA13" s="48">
        <f t="shared" si="4"/>
        <v>0.37788</v>
      </c>
      <c r="AB13" s="48">
        <f t="shared" si="4"/>
        <v>0.37788</v>
      </c>
      <c r="AC13" s="48">
        <f t="shared" si="4"/>
        <v>0.08397333333333333</v>
      </c>
      <c r="AD13" s="48">
        <f aca="true" t="shared" si="5" ref="AD13:AN13">AD12/AD9/12</f>
        <v>0.25192</v>
      </c>
      <c r="AE13" s="48">
        <f t="shared" si="5"/>
        <v>0.37788000000000005</v>
      </c>
      <c r="AF13" s="48">
        <f t="shared" si="5"/>
        <v>0.37788</v>
      </c>
      <c r="AG13" s="48">
        <f t="shared" si="5"/>
        <v>0.08397333333333334</v>
      </c>
      <c r="AH13" s="48">
        <f t="shared" si="5"/>
        <v>0.25192</v>
      </c>
      <c r="AI13" s="48">
        <f t="shared" si="5"/>
        <v>0.37788</v>
      </c>
      <c r="AJ13" s="48">
        <f t="shared" si="5"/>
        <v>0.37788</v>
      </c>
      <c r="AK13" s="48">
        <f t="shared" si="5"/>
        <v>0.08397333333333333</v>
      </c>
      <c r="AL13" s="48">
        <f t="shared" si="5"/>
        <v>0.25192</v>
      </c>
      <c r="AM13" s="48">
        <f t="shared" si="5"/>
        <v>0.37788</v>
      </c>
      <c r="AN13" s="48">
        <f t="shared" si="5"/>
        <v>0.37788</v>
      </c>
    </row>
    <row r="14" spans="1:40" s="29" customFormat="1" ht="15" customHeight="1">
      <c r="A14" s="38"/>
      <c r="B14" s="17" t="s">
        <v>0</v>
      </c>
      <c r="C14" s="49" t="s">
        <v>14</v>
      </c>
      <c r="D14" s="49" t="s">
        <v>14</v>
      </c>
      <c r="E14" s="49" t="s">
        <v>14</v>
      </c>
      <c r="F14" s="49" t="s">
        <v>14</v>
      </c>
      <c r="G14" s="49" t="s">
        <v>14</v>
      </c>
      <c r="H14" s="49" t="s">
        <v>14</v>
      </c>
      <c r="I14" s="49" t="s">
        <v>14</v>
      </c>
      <c r="J14" s="49" t="s">
        <v>14</v>
      </c>
      <c r="K14" s="49" t="s">
        <v>14</v>
      </c>
      <c r="L14" s="49" t="s">
        <v>14</v>
      </c>
      <c r="M14" s="49" t="s">
        <v>14</v>
      </c>
      <c r="N14" s="49" t="s">
        <v>14</v>
      </c>
      <c r="O14" s="49" t="s">
        <v>14</v>
      </c>
      <c r="P14" s="49" t="s">
        <v>14</v>
      </c>
      <c r="Q14" s="49" t="s">
        <v>14</v>
      </c>
      <c r="R14" s="49" t="s">
        <v>14</v>
      </c>
      <c r="S14" s="49" t="s">
        <v>14</v>
      </c>
      <c r="T14" s="49" t="s">
        <v>14</v>
      </c>
      <c r="U14" s="49" t="s">
        <v>14</v>
      </c>
      <c r="V14" s="49" t="s">
        <v>14</v>
      </c>
      <c r="W14" s="49" t="s">
        <v>14</v>
      </c>
      <c r="X14" s="49" t="s">
        <v>14</v>
      </c>
      <c r="Y14" s="49" t="s">
        <v>14</v>
      </c>
      <c r="Z14" s="49" t="s">
        <v>14</v>
      </c>
      <c r="AA14" s="49" t="s">
        <v>14</v>
      </c>
      <c r="AB14" s="49" t="s">
        <v>14</v>
      </c>
      <c r="AC14" s="49" t="s">
        <v>14</v>
      </c>
      <c r="AD14" s="49" t="s">
        <v>14</v>
      </c>
      <c r="AE14" s="49" t="s">
        <v>14</v>
      </c>
      <c r="AF14" s="49" t="s">
        <v>14</v>
      </c>
      <c r="AG14" s="49" t="s">
        <v>14</v>
      </c>
      <c r="AH14" s="49" t="s">
        <v>14</v>
      </c>
      <c r="AI14" s="49" t="s">
        <v>14</v>
      </c>
      <c r="AJ14" s="49" t="s">
        <v>14</v>
      </c>
      <c r="AK14" s="49" t="s">
        <v>14</v>
      </c>
      <c r="AL14" s="49" t="s">
        <v>14</v>
      </c>
      <c r="AM14" s="49" t="s">
        <v>14</v>
      </c>
      <c r="AN14" s="49" t="s">
        <v>14</v>
      </c>
    </row>
    <row r="15" spans="1:40" s="29" customFormat="1" ht="12.75">
      <c r="A15" s="34" t="s">
        <v>17</v>
      </c>
      <c r="B15" s="19" t="s">
        <v>4</v>
      </c>
      <c r="C15" s="50">
        <f aca="true" t="shared" si="6" ref="C15:I15">C10*10%/10</f>
        <v>7.417999999999999</v>
      </c>
      <c r="D15" s="50">
        <f t="shared" si="6"/>
        <v>4.564</v>
      </c>
      <c r="E15" s="50">
        <f t="shared" si="6"/>
        <v>4.073</v>
      </c>
      <c r="F15" s="50">
        <f t="shared" si="6"/>
        <v>4.65</v>
      </c>
      <c r="G15" s="50">
        <f t="shared" si="6"/>
        <v>4.066000000000001</v>
      </c>
      <c r="H15" s="50">
        <f t="shared" si="6"/>
        <v>4.3260000000000005</v>
      </c>
      <c r="I15" s="50">
        <f t="shared" si="6"/>
        <v>5.227000000000001</v>
      </c>
      <c r="J15" s="50">
        <f aca="true" t="shared" si="7" ref="J15:AC15">J10*10%/10</f>
        <v>4.593999999999999</v>
      </c>
      <c r="K15" s="50">
        <f t="shared" si="7"/>
        <v>3.3630000000000004</v>
      </c>
      <c r="L15" s="50">
        <f t="shared" si="7"/>
        <v>4.051</v>
      </c>
      <c r="M15" s="50">
        <f t="shared" si="7"/>
        <v>4.273000000000001</v>
      </c>
      <c r="N15" s="50">
        <f t="shared" si="7"/>
        <v>4.184</v>
      </c>
      <c r="O15" s="50">
        <f t="shared" si="7"/>
        <v>4.054</v>
      </c>
      <c r="P15" s="50">
        <f t="shared" si="7"/>
        <v>4.215000000000001</v>
      </c>
      <c r="Q15" s="50">
        <f t="shared" si="7"/>
        <v>4.151000000000001</v>
      </c>
      <c r="R15" s="50">
        <f t="shared" si="7"/>
        <v>6.171000000000001</v>
      </c>
      <c r="S15" s="50">
        <f t="shared" si="7"/>
        <v>5.162000000000001</v>
      </c>
      <c r="T15" s="50">
        <f t="shared" si="7"/>
        <v>5.247999999999999</v>
      </c>
      <c r="U15" s="50">
        <f t="shared" si="7"/>
        <v>5.078</v>
      </c>
      <c r="V15" s="50">
        <f t="shared" si="7"/>
        <v>5.134</v>
      </c>
      <c r="W15" s="50">
        <f t="shared" si="7"/>
        <v>4.0680000000000005</v>
      </c>
      <c r="X15" s="50">
        <f t="shared" si="7"/>
        <v>5.212000000000001</v>
      </c>
      <c r="Y15" s="50">
        <f t="shared" si="7"/>
        <v>7.314</v>
      </c>
      <c r="Z15" s="50">
        <f t="shared" si="7"/>
        <v>7.1720000000000015</v>
      </c>
      <c r="AA15" s="50">
        <f t="shared" si="7"/>
        <v>7.117999999999999</v>
      </c>
      <c r="AB15" s="50">
        <f t="shared" si="7"/>
        <v>4.149</v>
      </c>
      <c r="AC15" s="50">
        <f t="shared" si="7"/>
        <v>4.2010000000000005</v>
      </c>
      <c r="AD15" s="50">
        <f aca="true" t="shared" si="8" ref="AD15:AN15">AD10*10%/10</f>
        <v>5.333</v>
      </c>
      <c r="AE15" s="50">
        <f t="shared" si="8"/>
        <v>5.316000000000001</v>
      </c>
      <c r="AF15" s="50">
        <f t="shared" si="8"/>
        <v>4.652</v>
      </c>
      <c r="AG15" s="50">
        <f t="shared" si="8"/>
        <v>6.897000000000001</v>
      </c>
      <c r="AH15" s="50">
        <f t="shared" si="8"/>
        <v>6.481</v>
      </c>
      <c r="AI15" s="50">
        <f t="shared" si="8"/>
        <v>3.375</v>
      </c>
      <c r="AJ15" s="50">
        <f t="shared" si="8"/>
        <v>3.2939999999999996</v>
      </c>
      <c r="AK15" s="50">
        <f t="shared" si="8"/>
        <v>7.055</v>
      </c>
      <c r="AL15" s="50">
        <f t="shared" si="8"/>
        <v>5.182</v>
      </c>
      <c r="AM15" s="50">
        <f t="shared" si="8"/>
        <v>5.134</v>
      </c>
      <c r="AN15" s="50">
        <f t="shared" si="8"/>
        <v>4.259</v>
      </c>
    </row>
    <row r="16" spans="1:40" s="29" customFormat="1" ht="12.75" customHeight="1">
      <c r="A16" s="34"/>
      <c r="B16" s="18" t="s">
        <v>13</v>
      </c>
      <c r="C16" s="51">
        <f aca="true" t="shared" si="9" ref="C16:I16">2281.73*C15</f>
        <v>16925.87314</v>
      </c>
      <c r="D16" s="51">
        <f t="shared" si="9"/>
        <v>10413.81572</v>
      </c>
      <c r="E16" s="52">
        <f t="shared" si="9"/>
        <v>9293.48629</v>
      </c>
      <c r="F16" s="51">
        <f t="shared" si="9"/>
        <v>10610.044500000002</v>
      </c>
      <c r="G16" s="52">
        <f t="shared" si="9"/>
        <v>9277.514180000002</v>
      </c>
      <c r="H16" s="52">
        <f t="shared" si="9"/>
        <v>9870.763980000002</v>
      </c>
      <c r="I16" s="51">
        <f t="shared" si="9"/>
        <v>11926.602710000003</v>
      </c>
      <c r="J16" s="51">
        <f aca="true" t="shared" si="10" ref="J16:AC16">2281.73*J15</f>
        <v>10482.267619999999</v>
      </c>
      <c r="K16" s="52">
        <f t="shared" si="10"/>
        <v>7673.457990000001</v>
      </c>
      <c r="L16" s="52">
        <f t="shared" si="10"/>
        <v>9243.28823</v>
      </c>
      <c r="M16" s="51">
        <f t="shared" si="10"/>
        <v>9749.832290000002</v>
      </c>
      <c r="N16" s="51">
        <f t="shared" si="10"/>
        <v>9546.75832</v>
      </c>
      <c r="O16" s="52">
        <f t="shared" si="10"/>
        <v>9250.13342</v>
      </c>
      <c r="P16" s="52">
        <f t="shared" si="10"/>
        <v>9617.491950000001</v>
      </c>
      <c r="Q16" s="51">
        <f t="shared" si="10"/>
        <v>9471.46123</v>
      </c>
      <c r="R16" s="51">
        <f t="shared" si="10"/>
        <v>14080.555830000003</v>
      </c>
      <c r="S16" s="52">
        <f t="shared" si="10"/>
        <v>11778.290260000002</v>
      </c>
      <c r="T16" s="52">
        <f t="shared" si="10"/>
        <v>11974.51904</v>
      </c>
      <c r="U16" s="51">
        <f t="shared" si="10"/>
        <v>11586.624940000002</v>
      </c>
      <c r="V16" s="51">
        <f t="shared" si="10"/>
        <v>11714.401820000001</v>
      </c>
      <c r="W16" s="52">
        <f t="shared" si="10"/>
        <v>9282.077640000001</v>
      </c>
      <c r="X16" s="52">
        <f t="shared" si="10"/>
        <v>11892.376760000001</v>
      </c>
      <c r="Y16" s="51">
        <f t="shared" si="10"/>
        <v>16688.573220000002</v>
      </c>
      <c r="Z16" s="51">
        <f t="shared" si="10"/>
        <v>16364.567560000003</v>
      </c>
      <c r="AA16" s="52">
        <f t="shared" si="10"/>
        <v>16241.35414</v>
      </c>
      <c r="AB16" s="52">
        <f t="shared" si="10"/>
        <v>9466.89777</v>
      </c>
      <c r="AC16" s="51">
        <f t="shared" si="10"/>
        <v>9585.547730000002</v>
      </c>
      <c r="AD16" s="51">
        <f aca="true" t="shared" si="11" ref="AD16:AN16">2281.73*AD15</f>
        <v>12168.46609</v>
      </c>
      <c r="AE16" s="52">
        <f t="shared" si="11"/>
        <v>12129.676680000002</v>
      </c>
      <c r="AF16" s="52">
        <f t="shared" si="11"/>
        <v>10614.607960000001</v>
      </c>
      <c r="AG16" s="51">
        <f t="shared" si="11"/>
        <v>15737.091810000004</v>
      </c>
      <c r="AH16" s="51">
        <f t="shared" si="11"/>
        <v>14787.89213</v>
      </c>
      <c r="AI16" s="52">
        <f t="shared" si="11"/>
        <v>7700.83875</v>
      </c>
      <c r="AJ16" s="52">
        <f t="shared" si="11"/>
        <v>7516.018619999999</v>
      </c>
      <c r="AK16" s="51">
        <f t="shared" si="11"/>
        <v>16097.60515</v>
      </c>
      <c r="AL16" s="51">
        <f t="shared" si="11"/>
        <v>11823.924860000001</v>
      </c>
      <c r="AM16" s="52">
        <f t="shared" si="11"/>
        <v>11714.401820000001</v>
      </c>
      <c r="AN16" s="52">
        <f t="shared" si="11"/>
        <v>9717.88807</v>
      </c>
    </row>
    <row r="17" spans="1:40" s="29" customFormat="1" ht="15.75" customHeight="1">
      <c r="A17" s="34"/>
      <c r="B17" s="18" t="s">
        <v>2</v>
      </c>
      <c r="C17" s="51">
        <f aca="true" t="shared" si="12" ref="C17:I17">C16/C9/12</f>
        <v>1.9014416666666667</v>
      </c>
      <c r="D17" s="51">
        <f t="shared" si="12"/>
        <v>1.901441666666667</v>
      </c>
      <c r="E17" s="52">
        <f t="shared" si="12"/>
        <v>1.9014416666666667</v>
      </c>
      <c r="F17" s="51">
        <f t="shared" si="12"/>
        <v>1.901441666666667</v>
      </c>
      <c r="G17" s="52">
        <f t="shared" si="12"/>
        <v>1.901441666666667</v>
      </c>
      <c r="H17" s="52">
        <f t="shared" si="12"/>
        <v>1.901441666666667</v>
      </c>
      <c r="I17" s="51">
        <f t="shared" si="12"/>
        <v>1.901441666666667</v>
      </c>
      <c r="J17" s="51">
        <f aca="true" t="shared" si="13" ref="J17:AC17">J16/J9/12</f>
        <v>1.9014416666666667</v>
      </c>
      <c r="K17" s="52">
        <f t="shared" si="13"/>
        <v>1.901441666666667</v>
      </c>
      <c r="L17" s="52">
        <f t="shared" si="13"/>
        <v>1.9014416666666667</v>
      </c>
      <c r="M17" s="51">
        <f t="shared" si="13"/>
        <v>1.901441666666667</v>
      </c>
      <c r="N17" s="51">
        <f t="shared" si="13"/>
        <v>1.901441666666667</v>
      </c>
      <c r="O17" s="52">
        <f t="shared" si="13"/>
        <v>1.901441666666667</v>
      </c>
      <c r="P17" s="52">
        <f t="shared" si="13"/>
        <v>1.901441666666667</v>
      </c>
      <c r="Q17" s="51">
        <f t="shared" si="13"/>
        <v>1.9014416666666667</v>
      </c>
      <c r="R17" s="51">
        <f t="shared" si="13"/>
        <v>1.901441666666667</v>
      </c>
      <c r="S17" s="52">
        <f t="shared" si="13"/>
        <v>1.9014416666666667</v>
      </c>
      <c r="T17" s="52">
        <f t="shared" si="13"/>
        <v>1.9014416666666667</v>
      </c>
      <c r="U17" s="51">
        <f t="shared" si="13"/>
        <v>1.901441666666667</v>
      </c>
      <c r="V17" s="51">
        <f t="shared" si="13"/>
        <v>1.901441666666667</v>
      </c>
      <c r="W17" s="52">
        <f t="shared" si="13"/>
        <v>1.901441666666667</v>
      </c>
      <c r="X17" s="52">
        <f t="shared" si="13"/>
        <v>1.9014416666666667</v>
      </c>
      <c r="Y17" s="51">
        <f t="shared" si="13"/>
        <v>1.901441666666667</v>
      </c>
      <c r="Z17" s="51">
        <f t="shared" si="13"/>
        <v>1.901441666666667</v>
      </c>
      <c r="AA17" s="52">
        <f t="shared" si="13"/>
        <v>1.9014416666666667</v>
      </c>
      <c r="AB17" s="52">
        <f t="shared" si="13"/>
        <v>1.9014416666666667</v>
      </c>
      <c r="AC17" s="51">
        <f t="shared" si="13"/>
        <v>1.901441666666667</v>
      </c>
      <c r="AD17" s="51">
        <f aca="true" t="shared" si="14" ref="AD17:AN17">AD16/AD9/12</f>
        <v>1.901441666666667</v>
      </c>
      <c r="AE17" s="52">
        <f t="shared" si="14"/>
        <v>1.901441666666667</v>
      </c>
      <c r="AF17" s="52">
        <f t="shared" si="14"/>
        <v>1.901441666666667</v>
      </c>
      <c r="AG17" s="51">
        <f t="shared" si="14"/>
        <v>1.901441666666667</v>
      </c>
      <c r="AH17" s="51">
        <f t="shared" si="14"/>
        <v>1.9014416666666667</v>
      </c>
      <c r="AI17" s="52">
        <f t="shared" si="14"/>
        <v>1.9014416666666667</v>
      </c>
      <c r="AJ17" s="52">
        <f t="shared" si="14"/>
        <v>1.9014416666666667</v>
      </c>
      <c r="AK17" s="51">
        <f t="shared" si="14"/>
        <v>1.9014416666666667</v>
      </c>
      <c r="AL17" s="51">
        <f t="shared" si="14"/>
        <v>1.9014416666666667</v>
      </c>
      <c r="AM17" s="52">
        <f t="shared" si="14"/>
        <v>1.901441666666667</v>
      </c>
      <c r="AN17" s="52">
        <f t="shared" si="14"/>
        <v>1.901441666666667</v>
      </c>
    </row>
    <row r="18" spans="1:40" s="29" customFormat="1" ht="13.5" customHeight="1">
      <c r="A18" s="34"/>
      <c r="B18" s="17" t="s">
        <v>0</v>
      </c>
      <c r="C18" s="49" t="s">
        <v>14</v>
      </c>
      <c r="D18" s="49" t="s">
        <v>14</v>
      </c>
      <c r="E18" s="49" t="s">
        <v>14</v>
      </c>
      <c r="F18" s="49" t="s">
        <v>14</v>
      </c>
      <c r="G18" s="49" t="s">
        <v>14</v>
      </c>
      <c r="H18" s="49" t="s">
        <v>14</v>
      </c>
      <c r="I18" s="49" t="s">
        <v>14</v>
      </c>
      <c r="J18" s="49" t="s">
        <v>14</v>
      </c>
      <c r="K18" s="49" t="s">
        <v>14</v>
      </c>
      <c r="L18" s="49" t="s">
        <v>14</v>
      </c>
      <c r="M18" s="49" t="s">
        <v>14</v>
      </c>
      <c r="N18" s="49" t="s">
        <v>14</v>
      </c>
      <c r="O18" s="49" t="s">
        <v>14</v>
      </c>
      <c r="P18" s="49" t="s">
        <v>14</v>
      </c>
      <c r="Q18" s="49" t="s">
        <v>14</v>
      </c>
      <c r="R18" s="49" t="s">
        <v>14</v>
      </c>
      <c r="S18" s="49" t="s">
        <v>14</v>
      </c>
      <c r="T18" s="49" t="s">
        <v>14</v>
      </c>
      <c r="U18" s="49" t="s">
        <v>14</v>
      </c>
      <c r="V18" s="49" t="s">
        <v>14</v>
      </c>
      <c r="W18" s="49" t="s">
        <v>14</v>
      </c>
      <c r="X18" s="49" t="s">
        <v>14</v>
      </c>
      <c r="Y18" s="49" t="s">
        <v>14</v>
      </c>
      <c r="Z18" s="49" t="s">
        <v>14</v>
      </c>
      <c r="AA18" s="49" t="s">
        <v>14</v>
      </c>
      <c r="AB18" s="49" t="s">
        <v>14</v>
      </c>
      <c r="AC18" s="49" t="s">
        <v>14</v>
      </c>
      <c r="AD18" s="49" t="s">
        <v>14</v>
      </c>
      <c r="AE18" s="49" t="s">
        <v>14</v>
      </c>
      <c r="AF18" s="49" t="s">
        <v>14</v>
      </c>
      <c r="AG18" s="49" t="s">
        <v>14</v>
      </c>
      <c r="AH18" s="49" t="s">
        <v>14</v>
      </c>
      <c r="AI18" s="49" t="s">
        <v>14</v>
      </c>
      <c r="AJ18" s="49" t="s">
        <v>14</v>
      </c>
      <c r="AK18" s="49" t="s">
        <v>14</v>
      </c>
      <c r="AL18" s="49" t="s">
        <v>14</v>
      </c>
      <c r="AM18" s="49" t="s">
        <v>14</v>
      </c>
      <c r="AN18" s="49" t="s">
        <v>14</v>
      </c>
    </row>
    <row r="19" spans="1:40" s="29" customFormat="1" ht="15" customHeight="1">
      <c r="A19" s="34" t="s">
        <v>18</v>
      </c>
      <c r="B19" s="30" t="s">
        <v>11</v>
      </c>
      <c r="C19" s="53" t="s">
        <v>106</v>
      </c>
      <c r="D19" s="53" t="s">
        <v>107</v>
      </c>
      <c r="E19" s="53" t="s">
        <v>108</v>
      </c>
      <c r="F19" s="53" t="s">
        <v>109</v>
      </c>
      <c r="G19" s="53" t="s">
        <v>110</v>
      </c>
      <c r="H19" s="53" t="s">
        <v>111</v>
      </c>
      <c r="I19" s="53" t="s">
        <v>112</v>
      </c>
      <c r="J19" s="53" t="s">
        <v>113</v>
      </c>
      <c r="K19" s="53" t="s">
        <v>114</v>
      </c>
      <c r="L19" s="53" t="s">
        <v>69</v>
      </c>
      <c r="M19" s="53" t="s">
        <v>115</v>
      </c>
      <c r="N19" s="53" t="s">
        <v>116</v>
      </c>
      <c r="O19" s="53" t="s">
        <v>117</v>
      </c>
      <c r="P19" s="53" t="s">
        <v>118</v>
      </c>
      <c r="Q19" s="53" t="s">
        <v>119</v>
      </c>
      <c r="R19" s="53" t="s">
        <v>120</v>
      </c>
      <c r="S19" s="53" t="s">
        <v>121</v>
      </c>
      <c r="T19" s="53" t="s">
        <v>122</v>
      </c>
      <c r="U19" s="53" t="s">
        <v>123</v>
      </c>
      <c r="V19" s="53" t="s">
        <v>124</v>
      </c>
      <c r="W19" s="53" t="s">
        <v>125</v>
      </c>
      <c r="X19" s="53" t="s">
        <v>126</v>
      </c>
      <c r="Y19" s="53" t="s">
        <v>127</v>
      </c>
      <c r="Z19" s="53" t="s">
        <v>128</v>
      </c>
      <c r="AA19" s="53" t="s">
        <v>129</v>
      </c>
      <c r="AB19" s="53" t="s">
        <v>130</v>
      </c>
      <c r="AC19" s="53" t="s">
        <v>131</v>
      </c>
      <c r="AD19" s="53" t="s">
        <v>132</v>
      </c>
      <c r="AE19" s="53" t="s">
        <v>133</v>
      </c>
      <c r="AF19" s="53" t="s">
        <v>134</v>
      </c>
      <c r="AG19" s="53" t="s">
        <v>135</v>
      </c>
      <c r="AH19" s="53" t="s">
        <v>136</v>
      </c>
      <c r="AI19" s="53" t="s">
        <v>137</v>
      </c>
      <c r="AJ19" s="53" t="s">
        <v>138</v>
      </c>
      <c r="AK19" s="53" t="s">
        <v>139</v>
      </c>
      <c r="AL19" s="53" t="s">
        <v>140</v>
      </c>
      <c r="AM19" s="53" t="s">
        <v>141</v>
      </c>
      <c r="AN19" s="53" t="s">
        <v>142</v>
      </c>
    </row>
    <row r="20" spans="1:40" s="29" customFormat="1" ht="12.75">
      <c r="A20" s="34"/>
      <c r="B20" s="19" t="s">
        <v>4</v>
      </c>
      <c r="C20" s="52">
        <f>C19*0.1</f>
        <v>58.75</v>
      </c>
      <c r="D20" s="52">
        <f>D19*0.1</f>
        <v>40.77</v>
      </c>
      <c r="E20" s="52">
        <f>E19*0.1</f>
        <v>32.75</v>
      </c>
      <c r="F20" s="52">
        <f>F19*0.1</f>
        <v>37.28</v>
      </c>
      <c r="G20" s="52">
        <f>G19*0.08</f>
        <v>34.168</v>
      </c>
      <c r="H20" s="52">
        <f>H19*0.07</f>
        <v>36.757000000000005</v>
      </c>
      <c r="I20" s="52">
        <f>I19*0.09</f>
        <v>47.124</v>
      </c>
      <c r="J20" s="52">
        <f>J19*0.08</f>
        <v>42.496</v>
      </c>
      <c r="K20" s="52">
        <f>K19*0.1</f>
        <v>26.910000000000004</v>
      </c>
      <c r="L20" s="52">
        <f>L19*0.08</f>
        <v>34.608000000000004</v>
      </c>
      <c r="M20" s="52">
        <f>M19*0.1</f>
        <v>34.32</v>
      </c>
      <c r="N20" s="52">
        <f>N19*0.08</f>
        <v>36.800000000000004</v>
      </c>
      <c r="O20" s="52">
        <f>O19*0.1</f>
        <v>33.44</v>
      </c>
      <c r="P20" s="52">
        <f>P19*0.08</f>
        <v>33.984</v>
      </c>
      <c r="Q20" s="52">
        <f>Q19*0.08</f>
        <v>33.592</v>
      </c>
      <c r="R20" s="52">
        <f>R19*0.11</f>
        <v>56.496</v>
      </c>
      <c r="S20" s="52">
        <f aca="true" t="shared" si="15" ref="S20:X20">S19*0.1</f>
        <v>43.25</v>
      </c>
      <c r="T20" s="52">
        <f t="shared" si="15"/>
        <v>44.46000000000001</v>
      </c>
      <c r="U20" s="52">
        <f>U19*0.08</f>
        <v>45.176</v>
      </c>
      <c r="V20" s="52">
        <f t="shared" si="15"/>
        <v>43.46000000000001</v>
      </c>
      <c r="W20" s="52">
        <f>W19*0.1</f>
        <v>32.89</v>
      </c>
      <c r="X20" s="52">
        <f t="shared" si="15"/>
        <v>43.19</v>
      </c>
      <c r="Y20" s="52">
        <f>Y19*0.11</f>
        <v>65.175</v>
      </c>
      <c r="Z20" s="52">
        <f>Z19*0.1</f>
        <v>58.25</v>
      </c>
      <c r="AA20" s="52">
        <f>AA19*0.1</f>
        <v>57.78</v>
      </c>
      <c r="AB20" s="52">
        <f>AB19*0.1</f>
        <v>33.42</v>
      </c>
      <c r="AC20" s="52">
        <f>AC19*0.13</f>
        <v>43.797</v>
      </c>
      <c r="AD20" s="52">
        <f>AD19*0.11</f>
        <v>48.2339</v>
      </c>
      <c r="AE20" s="52">
        <f aca="true" t="shared" si="16" ref="AE20:AK20">AE19*0.1</f>
        <v>44.04</v>
      </c>
      <c r="AF20" s="52">
        <f t="shared" si="16"/>
        <v>36.822</v>
      </c>
      <c r="AG20" s="52">
        <f t="shared" si="16"/>
        <v>70.239</v>
      </c>
      <c r="AH20" s="52">
        <f t="shared" si="16"/>
        <v>54.870000000000005</v>
      </c>
      <c r="AI20" s="52">
        <f t="shared" si="16"/>
        <v>28.78</v>
      </c>
      <c r="AJ20" s="52">
        <f t="shared" si="16"/>
        <v>27.39</v>
      </c>
      <c r="AK20" s="52">
        <f t="shared" si="16"/>
        <v>58.89</v>
      </c>
      <c r="AL20" s="52">
        <f>AL19*0.16</f>
        <v>48.928000000000004</v>
      </c>
      <c r="AM20" s="52">
        <f>AM19*0.1</f>
        <v>43.59</v>
      </c>
      <c r="AN20" s="52">
        <f>AN19*0.08</f>
        <v>40.44</v>
      </c>
    </row>
    <row r="21" spans="1:40" s="29" customFormat="1" ht="13.5" customHeight="1">
      <c r="A21" s="34"/>
      <c r="B21" s="18" t="s">
        <v>13</v>
      </c>
      <c r="C21" s="54">
        <f aca="true" t="shared" si="17" ref="C21:I21">445.14*C20</f>
        <v>26151.975</v>
      </c>
      <c r="D21" s="54">
        <f t="shared" si="17"/>
        <v>18148.3578</v>
      </c>
      <c r="E21" s="52">
        <f t="shared" si="17"/>
        <v>14578.335</v>
      </c>
      <c r="F21" s="54">
        <f t="shared" si="17"/>
        <v>16594.8192</v>
      </c>
      <c r="G21" s="52">
        <f t="shared" si="17"/>
        <v>15209.54352</v>
      </c>
      <c r="H21" s="52">
        <f t="shared" si="17"/>
        <v>16362.010980000001</v>
      </c>
      <c r="I21" s="54">
        <f t="shared" si="17"/>
        <v>20976.77736</v>
      </c>
      <c r="J21" s="54">
        <f aca="true" t="shared" si="18" ref="J21:AC21">445.14*J20</f>
        <v>18916.66944</v>
      </c>
      <c r="K21" s="52">
        <f t="shared" si="18"/>
        <v>11978.717400000001</v>
      </c>
      <c r="L21" s="52">
        <f t="shared" si="18"/>
        <v>15405.405120000001</v>
      </c>
      <c r="M21" s="54">
        <f t="shared" si="18"/>
        <v>15277.2048</v>
      </c>
      <c r="N21" s="54">
        <f t="shared" si="18"/>
        <v>16381.152000000002</v>
      </c>
      <c r="O21" s="52">
        <f t="shared" si="18"/>
        <v>14885.4816</v>
      </c>
      <c r="P21" s="52">
        <f t="shared" si="18"/>
        <v>15127.63776</v>
      </c>
      <c r="Q21" s="54">
        <f t="shared" si="18"/>
        <v>14953.14288</v>
      </c>
      <c r="R21" s="54">
        <f t="shared" si="18"/>
        <v>25148.62944</v>
      </c>
      <c r="S21" s="52">
        <f t="shared" si="18"/>
        <v>19252.305</v>
      </c>
      <c r="T21" s="52">
        <f t="shared" si="18"/>
        <v>19790.924400000004</v>
      </c>
      <c r="U21" s="54">
        <f t="shared" si="18"/>
        <v>20109.64464</v>
      </c>
      <c r="V21" s="54">
        <f t="shared" si="18"/>
        <v>19345.784400000004</v>
      </c>
      <c r="W21" s="52">
        <f t="shared" si="18"/>
        <v>14640.6546</v>
      </c>
      <c r="X21" s="52">
        <f t="shared" si="18"/>
        <v>19225.596599999997</v>
      </c>
      <c r="Y21" s="54">
        <f t="shared" si="18"/>
        <v>29011.999499999998</v>
      </c>
      <c r="Z21" s="54">
        <f t="shared" si="18"/>
        <v>25929.405</v>
      </c>
      <c r="AA21" s="52">
        <f t="shared" si="18"/>
        <v>25720.1892</v>
      </c>
      <c r="AB21" s="52">
        <f t="shared" si="18"/>
        <v>14876.578800000001</v>
      </c>
      <c r="AC21" s="54">
        <f t="shared" si="18"/>
        <v>19495.79658</v>
      </c>
      <c r="AD21" s="54">
        <f aca="true" t="shared" si="19" ref="AD21:AN21">445.14*AD20</f>
        <v>21470.838246</v>
      </c>
      <c r="AE21" s="52">
        <f t="shared" si="19"/>
        <v>19603.9656</v>
      </c>
      <c r="AF21" s="52">
        <f t="shared" si="19"/>
        <v>16390.94508</v>
      </c>
      <c r="AG21" s="54">
        <f t="shared" si="19"/>
        <v>31266.18846</v>
      </c>
      <c r="AH21" s="54">
        <f t="shared" si="19"/>
        <v>24424.8318</v>
      </c>
      <c r="AI21" s="52">
        <f t="shared" si="19"/>
        <v>12811.1292</v>
      </c>
      <c r="AJ21" s="52">
        <f t="shared" si="19"/>
        <v>12192.3846</v>
      </c>
      <c r="AK21" s="54">
        <f t="shared" si="19"/>
        <v>26214.2946</v>
      </c>
      <c r="AL21" s="54">
        <f t="shared" si="19"/>
        <v>21779.80992</v>
      </c>
      <c r="AM21" s="52">
        <f t="shared" si="19"/>
        <v>19403.6526</v>
      </c>
      <c r="AN21" s="52">
        <f t="shared" si="19"/>
        <v>18001.4616</v>
      </c>
    </row>
    <row r="22" spans="1:40" s="29" customFormat="1" ht="16.5" customHeight="1">
      <c r="A22" s="34"/>
      <c r="B22" s="18" t="s">
        <v>2</v>
      </c>
      <c r="C22" s="51">
        <f aca="true" t="shared" si="20" ref="C22:I22">C21/C9/12</f>
        <v>2.937895996225398</v>
      </c>
      <c r="D22" s="51">
        <f t="shared" si="20"/>
        <v>3.31367911919369</v>
      </c>
      <c r="E22" s="52">
        <f t="shared" si="20"/>
        <v>2.9827185121532036</v>
      </c>
      <c r="F22" s="51">
        <f t="shared" si="20"/>
        <v>2.9739819354838715</v>
      </c>
      <c r="G22" s="52">
        <f t="shared" si="20"/>
        <v>3.1172207575012294</v>
      </c>
      <c r="H22" s="52">
        <f t="shared" si="20"/>
        <v>3.1518745145631066</v>
      </c>
      <c r="I22" s="51">
        <f t="shared" si="20"/>
        <v>3.3442984120910655</v>
      </c>
      <c r="J22" s="51">
        <f aca="true" t="shared" si="21" ref="J22:AC22">J21/J9/12</f>
        <v>3.431408619939051</v>
      </c>
      <c r="K22" s="52">
        <f t="shared" si="21"/>
        <v>2.9682618198037467</v>
      </c>
      <c r="L22" s="52">
        <f t="shared" si="21"/>
        <v>3.169053961984695</v>
      </c>
      <c r="M22" s="51">
        <f t="shared" si="21"/>
        <v>2.979406505967704</v>
      </c>
      <c r="N22" s="51">
        <f t="shared" si="21"/>
        <v>3.2626577437858515</v>
      </c>
      <c r="O22" s="52">
        <f t="shared" si="21"/>
        <v>3.0598342377898375</v>
      </c>
      <c r="P22" s="52">
        <f t="shared" si="21"/>
        <v>2.9908338790035587</v>
      </c>
      <c r="Q22" s="51">
        <f t="shared" si="21"/>
        <v>3.001915779330282</v>
      </c>
      <c r="R22" s="51">
        <f t="shared" si="21"/>
        <v>3.396077005347594</v>
      </c>
      <c r="S22" s="52">
        <f t="shared" si="21"/>
        <v>3.1080177256877177</v>
      </c>
      <c r="T22" s="52">
        <f t="shared" si="21"/>
        <v>3.142613757621952</v>
      </c>
      <c r="U22" s="51">
        <f t="shared" si="21"/>
        <v>3.300125482473414</v>
      </c>
      <c r="V22" s="51">
        <f t="shared" si="21"/>
        <v>3.140141604986366</v>
      </c>
      <c r="W22" s="52">
        <f t="shared" si="21"/>
        <v>2.9991508112094394</v>
      </c>
      <c r="X22" s="52">
        <f t="shared" si="21"/>
        <v>3.0739314082885643</v>
      </c>
      <c r="Y22" s="51">
        <f t="shared" si="21"/>
        <v>3.3055327112387203</v>
      </c>
      <c r="Z22" s="51">
        <f t="shared" si="21"/>
        <v>3.012805005577244</v>
      </c>
      <c r="AA22" s="52">
        <f t="shared" si="21"/>
        <v>3.011167603259343</v>
      </c>
      <c r="AB22" s="52">
        <f t="shared" si="21"/>
        <v>2.9879848156182214</v>
      </c>
      <c r="AC22" s="51">
        <f t="shared" si="21"/>
        <v>3.8672928231373476</v>
      </c>
      <c r="AD22" s="51">
        <f aca="true" t="shared" si="22" ref="AD22:AN22">AD21/AD9/12</f>
        <v>3.3550281651978247</v>
      </c>
      <c r="AE22" s="52">
        <f t="shared" si="22"/>
        <v>3.0731072234762977</v>
      </c>
      <c r="AF22" s="52">
        <f t="shared" si="22"/>
        <v>2.9361824806534824</v>
      </c>
      <c r="AG22" s="51">
        <f t="shared" si="22"/>
        <v>3.777752218355807</v>
      </c>
      <c r="AH22" s="51">
        <f t="shared" si="22"/>
        <v>3.1405688165406573</v>
      </c>
      <c r="AI22" s="52">
        <f t="shared" si="22"/>
        <v>3.1632417777777775</v>
      </c>
      <c r="AJ22" s="52">
        <f t="shared" si="22"/>
        <v>3.084493169398907</v>
      </c>
      <c r="AK22" s="51">
        <f t="shared" si="22"/>
        <v>3.0964203401842667</v>
      </c>
      <c r="AL22" s="51">
        <f t="shared" si="22"/>
        <v>3.5024781165573136</v>
      </c>
      <c r="AM22" s="52">
        <f t="shared" si="22"/>
        <v>3.1495345734320224</v>
      </c>
      <c r="AN22" s="52">
        <f t="shared" si="22"/>
        <v>3.5222394928386946</v>
      </c>
    </row>
    <row r="23" spans="1:40" s="29" customFormat="1" ht="17.25" customHeight="1">
      <c r="A23" s="34"/>
      <c r="B23" s="17" t="s">
        <v>0</v>
      </c>
      <c r="C23" s="49" t="s">
        <v>14</v>
      </c>
      <c r="D23" s="49" t="s">
        <v>14</v>
      </c>
      <c r="E23" s="49" t="s">
        <v>14</v>
      </c>
      <c r="F23" s="49" t="s">
        <v>14</v>
      </c>
      <c r="G23" s="49" t="s">
        <v>14</v>
      </c>
      <c r="H23" s="49" t="s">
        <v>14</v>
      </c>
      <c r="I23" s="49" t="s">
        <v>14</v>
      </c>
      <c r="J23" s="49" t="s">
        <v>14</v>
      </c>
      <c r="K23" s="49" t="s">
        <v>14</v>
      </c>
      <c r="L23" s="49" t="s">
        <v>14</v>
      </c>
      <c r="M23" s="49" t="s">
        <v>14</v>
      </c>
      <c r="N23" s="49" t="s">
        <v>14</v>
      </c>
      <c r="O23" s="49" t="s">
        <v>14</v>
      </c>
      <c r="P23" s="49" t="s">
        <v>14</v>
      </c>
      <c r="Q23" s="49" t="s">
        <v>14</v>
      </c>
      <c r="R23" s="49" t="s">
        <v>14</v>
      </c>
      <c r="S23" s="49" t="s">
        <v>14</v>
      </c>
      <c r="T23" s="49" t="s">
        <v>14</v>
      </c>
      <c r="U23" s="49" t="s">
        <v>14</v>
      </c>
      <c r="V23" s="49" t="s">
        <v>14</v>
      </c>
      <c r="W23" s="49" t="s">
        <v>14</v>
      </c>
      <c r="X23" s="49" t="s">
        <v>14</v>
      </c>
      <c r="Y23" s="49" t="s">
        <v>14</v>
      </c>
      <c r="Z23" s="49" t="s">
        <v>14</v>
      </c>
      <c r="AA23" s="49" t="s">
        <v>14</v>
      </c>
      <c r="AB23" s="49" t="s">
        <v>14</v>
      </c>
      <c r="AC23" s="49" t="s">
        <v>14</v>
      </c>
      <c r="AD23" s="49" t="s">
        <v>14</v>
      </c>
      <c r="AE23" s="49" t="s">
        <v>14</v>
      </c>
      <c r="AF23" s="49" t="s">
        <v>14</v>
      </c>
      <c r="AG23" s="49" t="s">
        <v>14</v>
      </c>
      <c r="AH23" s="49" t="s">
        <v>14</v>
      </c>
      <c r="AI23" s="49" t="s">
        <v>14</v>
      </c>
      <c r="AJ23" s="49" t="s">
        <v>14</v>
      </c>
      <c r="AK23" s="49" t="s">
        <v>14</v>
      </c>
      <c r="AL23" s="49" t="s">
        <v>14</v>
      </c>
      <c r="AM23" s="49" t="s">
        <v>14</v>
      </c>
      <c r="AN23" s="49" t="s">
        <v>14</v>
      </c>
    </row>
    <row r="24" spans="1:40" s="29" customFormat="1" ht="12.75">
      <c r="A24" s="38" t="s">
        <v>19</v>
      </c>
      <c r="B24" s="28" t="s">
        <v>4</v>
      </c>
      <c r="C24" s="55">
        <f aca="true" t="shared" si="23" ref="C24:H24">C10*0.25%</f>
        <v>1.8544999999999998</v>
      </c>
      <c r="D24" s="55">
        <f t="shared" si="23"/>
        <v>1.141</v>
      </c>
      <c r="E24" s="55">
        <f t="shared" si="23"/>
        <v>1.01825</v>
      </c>
      <c r="F24" s="55">
        <f t="shared" si="23"/>
        <v>1.1625</v>
      </c>
      <c r="G24" s="55">
        <f t="shared" si="23"/>
        <v>1.0165000000000002</v>
      </c>
      <c r="H24" s="55">
        <f t="shared" si="23"/>
        <v>1.0815000000000001</v>
      </c>
      <c r="I24" s="55">
        <f>I10*0.1%</f>
        <v>0.5227</v>
      </c>
      <c r="J24" s="55">
        <f>J10*0.25%</f>
        <v>1.1485</v>
      </c>
      <c r="K24" s="55">
        <f>K10*0.25%</f>
        <v>0.84075</v>
      </c>
      <c r="L24" s="55">
        <f>L10*0.25%</f>
        <v>1.01275</v>
      </c>
      <c r="M24" s="55">
        <f>M10*0.1%</f>
        <v>0.4273</v>
      </c>
      <c r="N24" s="55">
        <f>N10*0.25%</f>
        <v>1.046</v>
      </c>
      <c r="O24" s="55">
        <f>O10*0.25%</f>
        <v>1.0135</v>
      </c>
      <c r="P24" s="55">
        <f>P10*0.25%</f>
        <v>1.05375</v>
      </c>
      <c r="Q24" s="55">
        <f>Q10*0.1%</f>
        <v>0.4151</v>
      </c>
      <c r="R24" s="55">
        <f>R10*0.25%</f>
        <v>1.54275</v>
      </c>
      <c r="S24" s="55">
        <f>S10*0.25%</f>
        <v>1.2905000000000002</v>
      </c>
      <c r="T24" s="55">
        <f>T10*0.25%</f>
        <v>1.3119999999999998</v>
      </c>
      <c r="U24" s="55">
        <f>U10*0.1%</f>
        <v>0.5078</v>
      </c>
      <c r="V24" s="55">
        <f>V10*0.25%</f>
        <v>1.2834999999999999</v>
      </c>
      <c r="W24" s="55">
        <f>W10*0.25%</f>
        <v>1.0170000000000001</v>
      </c>
      <c r="X24" s="55">
        <f>X10*0.25%</f>
        <v>1.3030000000000002</v>
      </c>
      <c r="Y24" s="55">
        <f>Y10*0.1%</f>
        <v>0.7313999999999999</v>
      </c>
      <c r="Z24" s="55">
        <f>Z10*0.25%</f>
        <v>1.7930000000000001</v>
      </c>
      <c r="AA24" s="55">
        <f>AA10*0.25%</f>
        <v>1.7794999999999999</v>
      </c>
      <c r="AB24" s="55">
        <f>AB10*0.25%</f>
        <v>1.03725</v>
      </c>
      <c r="AC24" s="55">
        <f>AC10*0.1%</f>
        <v>0.42010000000000003</v>
      </c>
      <c r="AD24" s="55">
        <f>AD10*0.25%</f>
        <v>1.3332499999999998</v>
      </c>
      <c r="AE24" s="55">
        <f>AE10*0.25%</f>
        <v>1.3290000000000002</v>
      </c>
      <c r="AF24" s="55">
        <f>AF10*0.25%</f>
        <v>1.163</v>
      </c>
      <c r="AG24" s="55">
        <f>AG10*0.1%</f>
        <v>0.6897000000000001</v>
      </c>
      <c r="AH24" s="55">
        <f>AH10*0.25%</f>
        <v>1.6202500000000002</v>
      </c>
      <c r="AI24" s="55">
        <f>AI10*0.25%</f>
        <v>0.84375</v>
      </c>
      <c r="AJ24" s="55">
        <f>AJ10*0.25%</f>
        <v>0.8235</v>
      </c>
      <c r="AK24" s="55">
        <f>AK10*0.1%</f>
        <v>0.7055</v>
      </c>
      <c r="AL24" s="55">
        <f>AL10*0.25%</f>
        <v>1.2955</v>
      </c>
      <c r="AM24" s="55">
        <f>AM10*0.25%</f>
        <v>1.2834999999999999</v>
      </c>
      <c r="AN24" s="55">
        <f>AN10*0.25%</f>
        <v>1.0647499999999999</v>
      </c>
    </row>
    <row r="25" spans="1:40" s="29" customFormat="1" ht="16.5" customHeight="1">
      <c r="A25" s="38"/>
      <c r="B25" s="17" t="s">
        <v>13</v>
      </c>
      <c r="C25" s="55">
        <f aca="true" t="shared" si="24" ref="C25:I25">71.18*C24</f>
        <v>132.00331</v>
      </c>
      <c r="D25" s="55">
        <f t="shared" si="24"/>
        <v>81.21638000000002</v>
      </c>
      <c r="E25" s="55">
        <f t="shared" si="24"/>
        <v>72.47903500000001</v>
      </c>
      <c r="F25" s="55">
        <f t="shared" si="24"/>
        <v>82.74675000000002</v>
      </c>
      <c r="G25" s="55">
        <f t="shared" si="24"/>
        <v>72.35447000000002</v>
      </c>
      <c r="H25" s="55">
        <f t="shared" si="24"/>
        <v>76.98117000000002</v>
      </c>
      <c r="I25" s="55">
        <f t="shared" si="24"/>
        <v>37.20578600000001</v>
      </c>
      <c r="J25" s="55">
        <f aca="true" t="shared" si="25" ref="J25:AC25">71.18*J24</f>
        <v>81.75023000000002</v>
      </c>
      <c r="K25" s="55">
        <f t="shared" si="25"/>
        <v>59.844585</v>
      </c>
      <c r="L25" s="55">
        <f t="shared" si="25"/>
        <v>72.087545</v>
      </c>
      <c r="M25" s="55">
        <f t="shared" si="25"/>
        <v>30.415214000000002</v>
      </c>
      <c r="N25" s="55">
        <f t="shared" si="25"/>
        <v>74.45428000000001</v>
      </c>
      <c r="O25" s="55">
        <f t="shared" si="25"/>
        <v>72.14093000000001</v>
      </c>
      <c r="P25" s="55">
        <f t="shared" si="25"/>
        <v>75.005925</v>
      </c>
      <c r="Q25" s="55">
        <f t="shared" si="25"/>
        <v>29.546818000000005</v>
      </c>
      <c r="R25" s="55">
        <f t="shared" si="25"/>
        <v>109.81294500000001</v>
      </c>
      <c r="S25" s="55">
        <f t="shared" si="25"/>
        <v>91.85779000000002</v>
      </c>
      <c r="T25" s="55">
        <f t="shared" si="25"/>
        <v>93.38816</v>
      </c>
      <c r="U25" s="55">
        <f t="shared" si="25"/>
        <v>36.14520400000001</v>
      </c>
      <c r="V25" s="55">
        <f t="shared" si="25"/>
        <v>91.35952999999999</v>
      </c>
      <c r="W25" s="55">
        <f t="shared" si="25"/>
        <v>72.39006000000002</v>
      </c>
      <c r="X25" s="55">
        <f t="shared" si="25"/>
        <v>92.74754000000001</v>
      </c>
      <c r="Y25" s="55">
        <f t="shared" si="25"/>
        <v>52.061052000000004</v>
      </c>
      <c r="Z25" s="55">
        <f t="shared" si="25"/>
        <v>127.62574000000002</v>
      </c>
      <c r="AA25" s="55">
        <f t="shared" si="25"/>
        <v>126.66481</v>
      </c>
      <c r="AB25" s="55">
        <f t="shared" si="25"/>
        <v>73.831455</v>
      </c>
      <c r="AC25" s="55">
        <f t="shared" si="25"/>
        <v>29.902718000000004</v>
      </c>
      <c r="AD25" s="55">
        <f aca="true" t="shared" si="26" ref="AD25:AN25">71.18*AD24</f>
        <v>94.900735</v>
      </c>
      <c r="AE25" s="55">
        <f t="shared" si="26"/>
        <v>94.59822000000003</v>
      </c>
      <c r="AF25" s="55">
        <f t="shared" si="26"/>
        <v>82.78234</v>
      </c>
      <c r="AG25" s="55">
        <f t="shared" si="26"/>
        <v>49.09284600000001</v>
      </c>
      <c r="AH25" s="55">
        <f t="shared" si="26"/>
        <v>115.32939500000002</v>
      </c>
      <c r="AI25" s="55">
        <f t="shared" si="26"/>
        <v>60.058125000000004</v>
      </c>
      <c r="AJ25" s="55">
        <f t="shared" si="26"/>
        <v>58.616730000000004</v>
      </c>
      <c r="AK25" s="55">
        <f t="shared" si="26"/>
        <v>50.217490000000005</v>
      </c>
      <c r="AL25" s="55">
        <f t="shared" si="26"/>
        <v>92.21369000000001</v>
      </c>
      <c r="AM25" s="55">
        <f t="shared" si="26"/>
        <v>91.35952999999999</v>
      </c>
      <c r="AN25" s="55">
        <f t="shared" si="26"/>
        <v>75.788905</v>
      </c>
    </row>
    <row r="26" spans="1:40" s="29" customFormat="1" ht="17.25" customHeight="1">
      <c r="A26" s="38"/>
      <c r="B26" s="17" t="s">
        <v>2</v>
      </c>
      <c r="C26" s="55">
        <f aca="true" t="shared" si="27" ref="C26:I26">C25/C9/12</f>
        <v>0.014829166666666666</v>
      </c>
      <c r="D26" s="55">
        <f t="shared" si="27"/>
        <v>0.014829166666666671</v>
      </c>
      <c r="E26" s="55">
        <f t="shared" si="27"/>
        <v>0.01482916666666667</v>
      </c>
      <c r="F26" s="55">
        <f t="shared" si="27"/>
        <v>0.014829166666666671</v>
      </c>
      <c r="G26" s="55">
        <f t="shared" si="27"/>
        <v>0.014829166666666671</v>
      </c>
      <c r="H26" s="55">
        <f t="shared" si="27"/>
        <v>0.01482916666666667</v>
      </c>
      <c r="I26" s="55">
        <f t="shared" si="27"/>
        <v>0.0059316666666666676</v>
      </c>
      <c r="J26" s="55">
        <f aca="true" t="shared" si="28" ref="J26:AC26">J25/J9/12</f>
        <v>0.014829166666666671</v>
      </c>
      <c r="K26" s="55">
        <f t="shared" si="28"/>
        <v>0.014829166666666666</v>
      </c>
      <c r="L26" s="55">
        <f t="shared" si="28"/>
        <v>0.014829166666666666</v>
      </c>
      <c r="M26" s="55">
        <f t="shared" si="28"/>
        <v>0.0059316666666666676</v>
      </c>
      <c r="N26" s="55">
        <f t="shared" si="28"/>
        <v>0.01482916666666667</v>
      </c>
      <c r="O26" s="55">
        <f t="shared" si="28"/>
        <v>0.01482916666666667</v>
      </c>
      <c r="P26" s="55">
        <f t="shared" si="28"/>
        <v>0.01482916666666667</v>
      </c>
      <c r="Q26" s="55">
        <f t="shared" si="28"/>
        <v>0.0059316666666666676</v>
      </c>
      <c r="R26" s="55">
        <f t="shared" si="28"/>
        <v>0.01482916666666667</v>
      </c>
      <c r="S26" s="55">
        <f t="shared" si="28"/>
        <v>0.01482916666666667</v>
      </c>
      <c r="T26" s="55">
        <f t="shared" si="28"/>
        <v>0.01482916666666667</v>
      </c>
      <c r="U26" s="55">
        <f t="shared" si="28"/>
        <v>0.0059316666666666676</v>
      </c>
      <c r="V26" s="55">
        <f t="shared" si="28"/>
        <v>0.014829166666666666</v>
      </c>
      <c r="W26" s="55">
        <f t="shared" si="28"/>
        <v>0.014829166666666671</v>
      </c>
      <c r="X26" s="55">
        <f t="shared" si="28"/>
        <v>0.01482916666666667</v>
      </c>
      <c r="Y26" s="55">
        <f t="shared" si="28"/>
        <v>0.0059316666666666676</v>
      </c>
      <c r="Z26" s="55">
        <f t="shared" si="28"/>
        <v>0.01482916666666667</v>
      </c>
      <c r="AA26" s="55">
        <f t="shared" si="28"/>
        <v>0.01482916666666667</v>
      </c>
      <c r="AB26" s="55">
        <f t="shared" si="28"/>
        <v>0.01482916666666667</v>
      </c>
      <c r="AC26" s="55">
        <f t="shared" si="28"/>
        <v>0.0059316666666666676</v>
      </c>
      <c r="AD26" s="55">
        <f aca="true" t="shared" si="29" ref="AD26:AN26">AD25/AD9/12</f>
        <v>0.014829166666666666</v>
      </c>
      <c r="AE26" s="55">
        <f t="shared" si="29"/>
        <v>0.014829166666666671</v>
      </c>
      <c r="AF26" s="55">
        <f t="shared" si="29"/>
        <v>0.01482916666666667</v>
      </c>
      <c r="AG26" s="55">
        <f t="shared" si="29"/>
        <v>0.0059316666666666676</v>
      </c>
      <c r="AH26" s="55">
        <f t="shared" si="29"/>
        <v>0.01482916666666667</v>
      </c>
      <c r="AI26" s="55">
        <f t="shared" si="29"/>
        <v>0.01482916666666667</v>
      </c>
      <c r="AJ26" s="55">
        <f t="shared" si="29"/>
        <v>0.01482916666666667</v>
      </c>
      <c r="AK26" s="55">
        <f t="shared" si="29"/>
        <v>0.0059316666666666676</v>
      </c>
      <c r="AL26" s="55">
        <f t="shared" si="29"/>
        <v>0.01482916666666667</v>
      </c>
      <c r="AM26" s="55">
        <f t="shared" si="29"/>
        <v>0.014829166666666666</v>
      </c>
      <c r="AN26" s="55">
        <f t="shared" si="29"/>
        <v>0.014829166666666666</v>
      </c>
    </row>
    <row r="27" spans="1:40" s="29" customFormat="1" ht="18" customHeight="1">
      <c r="A27" s="38"/>
      <c r="B27" s="17" t="s">
        <v>0</v>
      </c>
      <c r="C27" s="49" t="s">
        <v>14</v>
      </c>
      <c r="D27" s="49" t="s">
        <v>14</v>
      </c>
      <c r="E27" s="49" t="s">
        <v>14</v>
      </c>
      <c r="F27" s="49" t="s">
        <v>14</v>
      </c>
      <c r="G27" s="49" t="s">
        <v>14</v>
      </c>
      <c r="H27" s="49" t="s">
        <v>14</v>
      </c>
      <c r="I27" s="49" t="s">
        <v>14</v>
      </c>
      <c r="J27" s="49" t="s">
        <v>14</v>
      </c>
      <c r="K27" s="49" t="s">
        <v>14</v>
      </c>
      <c r="L27" s="49" t="s">
        <v>14</v>
      </c>
      <c r="M27" s="49" t="s">
        <v>14</v>
      </c>
      <c r="N27" s="49" t="s">
        <v>14</v>
      </c>
      <c r="O27" s="49" t="s">
        <v>14</v>
      </c>
      <c r="P27" s="49" t="s">
        <v>14</v>
      </c>
      <c r="Q27" s="49" t="s">
        <v>14</v>
      </c>
      <c r="R27" s="49" t="s">
        <v>14</v>
      </c>
      <c r="S27" s="49" t="s">
        <v>14</v>
      </c>
      <c r="T27" s="49" t="s">
        <v>14</v>
      </c>
      <c r="U27" s="49" t="s">
        <v>14</v>
      </c>
      <c r="V27" s="49" t="s">
        <v>14</v>
      </c>
      <c r="W27" s="49" t="s">
        <v>14</v>
      </c>
      <c r="X27" s="49" t="s">
        <v>14</v>
      </c>
      <c r="Y27" s="49" t="s">
        <v>14</v>
      </c>
      <c r="Z27" s="49" t="s">
        <v>14</v>
      </c>
      <c r="AA27" s="49" t="s">
        <v>14</v>
      </c>
      <c r="AB27" s="49" t="s">
        <v>14</v>
      </c>
      <c r="AC27" s="49" t="s">
        <v>14</v>
      </c>
      <c r="AD27" s="49" t="s">
        <v>14</v>
      </c>
      <c r="AE27" s="49" t="s">
        <v>14</v>
      </c>
      <c r="AF27" s="49" t="s">
        <v>14</v>
      </c>
      <c r="AG27" s="49" t="s">
        <v>14</v>
      </c>
      <c r="AH27" s="49" t="s">
        <v>14</v>
      </c>
      <c r="AI27" s="49" t="s">
        <v>14</v>
      </c>
      <c r="AJ27" s="49" t="s">
        <v>14</v>
      </c>
      <c r="AK27" s="49" t="s">
        <v>14</v>
      </c>
      <c r="AL27" s="49" t="s">
        <v>14</v>
      </c>
      <c r="AM27" s="49" t="s">
        <v>14</v>
      </c>
      <c r="AN27" s="49" t="s">
        <v>14</v>
      </c>
    </row>
    <row r="28" spans="1:40" s="29" customFormat="1" ht="12.75">
      <c r="A28" s="38" t="s">
        <v>20</v>
      </c>
      <c r="B28" s="28" t="s">
        <v>5</v>
      </c>
      <c r="C28" s="55">
        <f>C10*0.48%</f>
        <v>3.5606399999999994</v>
      </c>
      <c r="D28" s="55">
        <f>D10*0.48%</f>
        <v>2.19072</v>
      </c>
      <c r="E28" s="55">
        <f>E9*0.48%</f>
        <v>1.95504</v>
      </c>
      <c r="F28" s="55">
        <f>F10*0.48%</f>
        <v>2.2319999999999998</v>
      </c>
      <c r="G28" s="55">
        <f>G9*0.48%</f>
        <v>1.9516799999999999</v>
      </c>
      <c r="H28" s="55">
        <f>H9*0.48%</f>
        <v>2.07648</v>
      </c>
      <c r="I28" s="55">
        <f>I10*0.1%</f>
        <v>0.5227</v>
      </c>
      <c r="J28" s="55">
        <f>J10*0.48%</f>
        <v>2.2051199999999995</v>
      </c>
      <c r="K28" s="55">
        <f>K9*0.48%</f>
        <v>1.61424</v>
      </c>
      <c r="L28" s="55">
        <f>L9*0.48%</f>
        <v>1.94448</v>
      </c>
      <c r="M28" s="55">
        <f>M10*0.1%</f>
        <v>0.4273</v>
      </c>
      <c r="N28" s="55">
        <f>N10*0.48%</f>
        <v>2.00832</v>
      </c>
      <c r="O28" s="55">
        <f>O9*0.48%</f>
        <v>1.9459199999999996</v>
      </c>
      <c r="P28" s="55">
        <f>P9*0.48%</f>
        <v>2.0231999999999997</v>
      </c>
      <c r="Q28" s="55">
        <f>Q10*0.1%</f>
        <v>0.4151</v>
      </c>
      <c r="R28" s="55">
        <f>R10*0.48%</f>
        <v>2.96208</v>
      </c>
      <c r="S28" s="55">
        <f>S9*0.48%</f>
        <v>2.47776</v>
      </c>
      <c r="T28" s="55">
        <f>T9*0.48%</f>
        <v>2.5190399999999995</v>
      </c>
      <c r="U28" s="55">
        <f>U10*0.1%</f>
        <v>0.5078</v>
      </c>
      <c r="V28" s="55">
        <f>V10*0.48%</f>
        <v>2.46432</v>
      </c>
      <c r="W28" s="55">
        <f>W9*0.48%</f>
        <v>1.95264</v>
      </c>
      <c r="X28" s="55">
        <f>X9*0.48%</f>
        <v>2.50176</v>
      </c>
      <c r="Y28" s="55">
        <f>Y10*0.1%</f>
        <v>0.7313999999999999</v>
      </c>
      <c r="Z28" s="55">
        <f>Z10*0.48%</f>
        <v>3.44256</v>
      </c>
      <c r="AA28" s="55">
        <f>AA9*0.48%</f>
        <v>3.4166399999999997</v>
      </c>
      <c r="AB28" s="55">
        <f>AB9*0.48%</f>
        <v>1.9915199999999997</v>
      </c>
      <c r="AC28" s="55">
        <f>AC10*0.1%</f>
        <v>0.42010000000000003</v>
      </c>
      <c r="AD28" s="55">
        <f>AD10*0.48%</f>
        <v>2.5598399999999994</v>
      </c>
      <c r="AE28" s="55">
        <f>AE9*0.48%</f>
        <v>2.5516799999999997</v>
      </c>
      <c r="AF28" s="55">
        <f>AF9*0.48%</f>
        <v>2.23296</v>
      </c>
      <c r="AG28" s="55">
        <f>AG10*0.1%</f>
        <v>0.6897000000000001</v>
      </c>
      <c r="AH28" s="55">
        <f>AH10*0.48%</f>
        <v>3.11088</v>
      </c>
      <c r="AI28" s="55">
        <f>AI9*0.48%</f>
        <v>1.6199999999999999</v>
      </c>
      <c r="AJ28" s="55">
        <f>AJ9*0.48%</f>
        <v>1.5811199999999999</v>
      </c>
      <c r="AK28" s="55">
        <f>AK10*0.1%</f>
        <v>0.7055</v>
      </c>
      <c r="AL28" s="55">
        <f>AL10*0.48%</f>
        <v>2.48736</v>
      </c>
      <c r="AM28" s="55">
        <f>AM9*0.48%</f>
        <v>2.46432</v>
      </c>
      <c r="AN28" s="55">
        <f>AN9*0.48%</f>
        <v>2.04432</v>
      </c>
    </row>
    <row r="29" spans="1:40" s="29" customFormat="1" ht="15" customHeight="1">
      <c r="A29" s="38"/>
      <c r="B29" s="17" t="s">
        <v>13</v>
      </c>
      <c r="C29" s="55">
        <f aca="true" t="shared" si="30" ref="C29:I29">45.32*C28</f>
        <v>161.36820479999997</v>
      </c>
      <c r="D29" s="55">
        <f t="shared" si="30"/>
        <v>99.28343039999999</v>
      </c>
      <c r="E29" s="55">
        <f t="shared" si="30"/>
        <v>88.6024128</v>
      </c>
      <c r="F29" s="55">
        <f t="shared" si="30"/>
        <v>101.15423999999999</v>
      </c>
      <c r="G29" s="55">
        <f t="shared" si="30"/>
        <v>88.45013759999999</v>
      </c>
      <c r="H29" s="55">
        <f t="shared" si="30"/>
        <v>94.1060736</v>
      </c>
      <c r="I29" s="55">
        <f t="shared" si="30"/>
        <v>23.688764000000003</v>
      </c>
      <c r="J29" s="55">
        <f aca="true" t="shared" si="31" ref="J29:AC29">45.32*J28</f>
        <v>99.93603839999997</v>
      </c>
      <c r="K29" s="55">
        <f t="shared" si="31"/>
        <v>73.1573568</v>
      </c>
      <c r="L29" s="55">
        <f t="shared" si="31"/>
        <v>88.1238336</v>
      </c>
      <c r="M29" s="55">
        <f t="shared" si="31"/>
        <v>19.365236</v>
      </c>
      <c r="N29" s="55">
        <f t="shared" si="31"/>
        <v>91.0170624</v>
      </c>
      <c r="O29" s="55">
        <f t="shared" si="31"/>
        <v>88.18909439999999</v>
      </c>
      <c r="P29" s="55">
        <f t="shared" si="31"/>
        <v>91.69142399999998</v>
      </c>
      <c r="Q29" s="55">
        <f t="shared" si="31"/>
        <v>18.812332</v>
      </c>
      <c r="R29" s="55">
        <f t="shared" si="31"/>
        <v>134.2414656</v>
      </c>
      <c r="S29" s="55">
        <f t="shared" si="31"/>
        <v>112.2920832</v>
      </c>
      <c r="T29" s="55">
        <f t="shared" si="31"/>
        <v>114.16289279999998</v>
      </c>
      <c r="U29" s="55">
        <f t="shared" si="31"/>
        <v>23.013496</v>
      </c>
      <c r="V29" s="55">
        <f t="shared" si="31"/>
        <v>111.6829824</v>
      </c>
      <c r="W29" s="55">
        <f t="shared" si="31"/>
        <v>88.4936448</v>
      </c>
      <c r="X29" s="55">
        <f t="shared" si="31"/>
        <v>113.3797632</v>
      </c>
      <c r="Y29" s="55">
        <f t="shared" si="31"/>
        <v>33.147048</v>
      </c>
      <c r="Z29" s="55">
        <f t="shared" si="31"/>
        <v>156.0168192</v>
      </c>
      <c r="AA29" s="55">
        <f t="shared" si="31"/>
        <v>154.8421248</v>
      </c>
      <c r="AB29" s="55">
        <f t="shared" si="31"/>
        <v>90.25568639999999</v>
      </c>
      <c r="AC29" s="55">
        <f t="shared" si="31"/>
        <v>19.038932000000003</v>
      </c>
      <c r="AD29" s="55">
        <f aca="true" t="shared" si="32" ref="AD29:AN29">45.32*AD28</f>
        <v>116.01194879999997</v>
      </c>
      <c r="AE29" s="55">
        <f t="shared" si="32"/>
        <v>115.64213759999998</v>
      </c>
      <c r="AF29" s="55">
        <f t="shared" si="32"/>
        <v>101.1977472</v>
      </c>
      <c r="AG29" s="55">
        <f t="shared" si="32"/>
        <v>31.257204000000005</v>
      </c>
      <c r="AH29" s="55">
        <f t="shared" si="32"/>
        <v>140.9850816</v>
      </c>
      <c r="AI29" s="55">
        <f t="shared" si="32"/>
        <v>73.41839999999999</v>
      </c>
      <c r="AJ29" s="55">
        <f t="shared" si="32"/>
        <v>71.65635839999999</v>
      </c>
      <c r="AK29" s="55">
        <f t="shared" si="32"/>
        <v>31.97326</v>
      </c>
      <c r="AL29" s="55">
        <f t="shared" si="32"/>
        <v>112.72715519999998</v>
      </c>
      <c r="AM29" s="55">
        <f t="shared" si="32"/>
        <v>111.6829824</v>
      </c>
      <c r="AN29" s="55">
        <f t="shared" si="32"/>
        <v>92.6485824</v>
      </c>
    </row>
    <row r="30" spans="1:40" s="29" customFormat="1" ht="17.25" customHeight="1">
      <c r="A30" s="38"/>
      <c r="B30" s="17" t="s">
        <v>2</v>
      </c>
      <c r="C30" s="55">
        <f aca="true" t="shared" si="33" ref="C30:I30">C29/C9/12</f>
        <v>0.018128</v>
      </c>
      <c r="D30" s="55">
        <f t="shared" si="33"/>
        <v>0.018128</v>
      </c>
      <c r="E30" s="55">
        <f t="shared" si="33"/>
        <v>0.018128</v>
      </c>
      <c r="F30" s="55">
        <f t="shared" si="33"/>
        <v>0.018128</v>
      </c>
      <c r="G30" s="55">
        <f t="shared" si="33"/>
        <v>0.018127999999999995</v>
      </c>
      <c r="H30" s="55">
        <f t="shared" si="33"/>
        <v>0.018128</v>
      </c>
      <c r="I30" s="55">
        <f t="shared" si="33"/>
        <v>0.0037766666666666665</v>
      </c>
      <c r="J30" s="55">
        <f aca="true" t="shared" si="34" ref="J30:AC30">J29/J9/12</f>
        <v>0.018127999999999995</v>
      </c>
      <c r="K30" s="55">
        <f t="shared" si="34"/>
        <v>0.018128000000000002</v>
      </c>
      <c r="L30" s="55">
        <f t="shared" si="34"/>
        <v>0.018128</v>
      </c>
      <c r="M30" s="55">
        <f t="shared" si="34"/>
        <v>0.0037766666666666665</v>
      </c>
      <c r="N30" s="55">
        <f t="shared" si="34"/>
        <v>0.018128000000000002</v>
      </c>
      <c r="O30" s="55">
        <f t="shared" si="34"/>
        <v>0.018128</v>
      </c>
      <c r="P30" s="55">
        <f t="shared" si="34"/>
        <v>0.018127999999999995</v>
      </c>
      <c r="Q30" s="55">
        <f t="shared" si="34"/>
        <v>0.0037766666666666665</v>
      </c>
      <c r="R30" s="55">
        <f t="shared" si="34"/>
        <v>0.018128</v>
      </c>
      <c r="S30" s="55">
        <f t="shared" si="34"/>
        <v>0.018128</v>
      </c>
      <c r="T30" s="55">
        <f t="shared" si="34"/>
        <v>0.018128</v>
      </c>
      <c r="U30" s="55">
        <f t="shared" si="34"/>
        <v>0.0037766666666666665</v>
      </c>
      <c r="V30" s="55">
        <f t="shared" si="34"/>
        <v>0.018128000000000002</v>
      </c>
      <c r="W30" s="55">
        <f t="shared" si="34"/>
        <v>0.018128</v>
      </c>
      <c r="X30" s="55">
        <f t="shared" si="34"/>
        <v>0.018128</v>
      </c>
      <c r="Y30" s="55">
        <f t="shared" si="34"/>
        <v>0.0037766666666666665</v>
      </c>
      <c r="Z30" s="55">
        <f t="shared" si="34"/>
        <v>0.018128</v>
      </c>
      <c r="AA30" s="55">
        <f t="shared" si="34"/>
        <v>0.018128000000000002</v>
      </c>
      <c r="AB30" s="55">
        <f t="shared" si="34"/>
        <v>0.018128</v>
      </c>
      <c r="AC30" s="55">
        <f t="shared" si="34"/>
        <v>0.0037766666666666673</v>
      </c>
      <c r="AD30" s="55">
        <f aca="true" t="shared" si="35" ref="AD30:AN30">AD29/AD9/12</f>
        <v>0.018127999999999995</v>
      </c>
      <c r="AE30" s="55">
        <f t="shared" si="35"/>
        <v>0.018127999999999995</v>
      </c>
      <c r="AF30" s="55">
        <f t="shared" si="35"/>
        <v>0.018128000000000002</v>
      </c>
      <c r="AG30" s="55">
        <f t="shared" si="35"/>
        <v>0.0037766666666666673</v>
      </c>
      <c r="AH30" s="55">
        <f t="shared" si="35"/>
        <v>0.018128000000000002</v>
      </c>
      <c r="AI30" s="55">
        <f t="shared" si="35"/>
        <v>0.018128</v>
      </c>
      <c r="AJ30" s="55">
        <f t="shared" si="35"/>
        <v>0.018128</v>
      </c>
      <c r="AK30" s="55">
        <f t="shared" si="35"/>
        <v>0.0037766666666666665</v>
      </c>
      <c r="AL30" s="55">
        <f t="shared" si="35"/>
        <v>0.018127999999999995</v>
      </c>
      <c r="AM30" s="55">
        <f t="shared" si="35"/>
        <v>0.018128000000000002</v>
      </c>
      <c r="AN30" s="55">
        <f t="shared" si="35"/>
        <v>0.018128000000000002</v>
      </c>
    </row>
    <row r="31" spans="1:40" s="29" customFormat="1" ht="15.75" customHeight="1">
      <c r="A31" s="38"/>
      <c r="B31" s="17" t="s">
        <v>0</v>
      </c>
      <c r="C31" s="49" t="s">
        <v>14</v>
      </c>
      <c r="D31" s="49" t="s">
        <v>14</v>
      </c>
      <c r="E31" s="49" t="s">
        <v>14</v>
      </c>
      <c r="F31" s="49" t="s">
        <v>14</v>
      </c>
      <c r="G31" s="49" t="s">
        <v>14</v>
      </c>
      <c r="H31" s="49" t="s">
        <v>14</v>
      </c>
      <c r="I31" s="49" t="s">
        <v>14</v>
      </c>
      <c r="J31" s="49" t="s">
        <v>14</v>
      </c>
      <c r="K31" s="49" t="s">
        <v>14</v>
      </c>
      <c r="L31" s="49" t="s">
        <v>14</v>
      </c>
      <c r="M31" s="49" t="s">
        <v>14</v>
      </c>
      <c r="N31" s="49" t="s">
        <v>14</v>
      </c>
      <c r="O31" s="49" t="s">
        <v>14</v>
      </c>
      <c r="P31" s="49" t="s">
        <v>14</v>
      </c>
      <c r="Q31" s="49" t="s">
        <v>14</v>
      </c>
      <c r="R31" s="49" t="s">
        <v>14</v>
      </c>
      <c r="S31" s="49" t="s">
        <v>14</v>
      </c>
      <c r="T31" s="49" t="s">
        <v>14</v>
      </c>
      <c r="U31" s="49" t="s">
        <v>14</v>
      </c>
      <c r="V31" s="49" t="s">
        <v>14</v>
      </c>
      <c r="W31" s="49" t="s">
        <v>14</v>
      </c>
      <c r="X31" s="49" t="s">
        <v>14</v>
      </c>
      <c r="Y31" s="49" t="s">
        <v>14</v>
      </c>
      <c r="Z31" s="49" t="s">
        <v>14</v>
      </c>
      <c r="AA31" s="49" t="s">
        <v>14</v>
      </c>
      <c r="AB31" s="49" t="s">
        <v>14</v>
      </c>
      <c r="AC31" s="49" t="s">
        <v>14</v>
      </c>
      <c r="AD31" s="49" t="s">
        <v>14</v>
      </c>
      <c r="AE31" s="49" t="s">
        <v>14</v>
      </c>
      <c r="AF31" s="49" t="s">
        <v>14</v>
      </c>
      <c r="AG31" s="49" t="s">
        <v>14</v>
      </c>
      <c r="AH31" s="49" t="s">
        <v>14</v>
      </c>
      <c r="AI31" s="49" t="s">
        <v>14</v>
      </c>
      <c r="AJ31" s="49" t="s">
        <v>14</v>
      </c>
      <c r="AK31" s="49" t="s">
        <v>14</v>
      </c>
      <c r="AL31" s="49" t="s">
        <v>14</v>
      </c>
      <c r="AM31" s="49" t="s">
        <v>14</v>
      </c>
      <c r="AN31" s="49" t="s">
        <v>14</v>
      </c>
    </row>
    <row r="32" spans="1:40" s="29" customFormat="1" ht="12.75" customHeight="1">
      <c r="A32" s="34" t="s">
        <v>21</v>
      </c>
      <c r="B32" s="14" t="s">
        <v>15</v>
      </c>
      <c r="C32" s="53" t="s">
        <v>105</v>
      </c>
      <c r="D32" s="53" t="s">
        <v>105</v>
      </c>
      <c r="E32" s="53" t="s">
        <v>105</v>
      </c>
      <c r="F32" s="53" t="s">
        <v>105</v>
      </c>
      <c r="G32" s="53" t="s">
        <v>105</v>
      </c>
      <c r="H32" s="56" t="s">
        <v>103</v>
      </c>
      <c r="I32" s="53" t="s">
        <v>101</v>
      </c>
      <c r="J32" s="53" t="s">
        <v>103</v>
      </c>
      <c r="K32" s="53" t="s">
        <v>104</v>
      </c>
      <c r="L32" s="53" t="s">
        <v>102</v>
      </c>
      <c r="M32" s="53" t="s">
        <v>102</v>
      </c>
      <c r="N32" s="53" t="s">
        <v>102</v>
      </c>
      <c r="O32" s="53" t="s">
        <v>102</v>
      </c>
      <c r="P32" s="53" t="s">
        <v>102</v>
      </c>
      <c r="Q32" s="53" t="s">
        <v>102</v>
      </c>
      <c r="R32" s="53" t="s">
        <v>101</v>
      </c>
      <c r="S32" s="53" t="s">
        <v>101</v>
      </c>
      <c r="T32" s="53" t="s">
        <v>101</v>
      </c>
      <c r="U32" s="53" t="s">
        <v>101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</row>
    <row r="33" spans="1:40" s="29" customFormat="1" ht="12.75" customHeight="1">
      <c r="A33" s="34"/>
      <c r="B33" s="16" t="s">
        <v>4</v>
      </c>
      <c r="C33" s="16">
        <f>C32*10%</f>
        <v>0</v>
      </c>
      <c r="D33" s="16">
        <f>D32*10%</f>
        <v>0</v>
      </c>
      <c r="E33" s="16">
        <f>E32*10%</f>
        <v>0</v>
      </c>
      <c r="F33" s="16">
        <f>F32*10%</f>
        <v>0</v>
      </c>
      <c r="G33" s="16">
        <f>G32*0.15</f>
        <v>0</v>
      </c>
      <c r="H33" s="16">
        <f>H32*0.07</f>
        <v>0.9800000000000001</v>
      </c>
      <c r="I33" s="16">
        <f>I32*0.1</f>
        <v>1.6</v>
      </c>
      <c r="J33" s="16">
        <f>J32*10%</f>
        <v>1.4000000000000001</v>
      </c>
      <c r="K33" s="16">
        <f>K32*0.15</f>
        <v>1.3499999999999999</v>
      </c>
      <c r="L33" s="57">
        <f>L32*0.07</f>
        <v>1.2600000000000002</v>
      </c>
      <c r="M33" s="16">
        <f>M32*0.1</f>
        <v>1.8</v>
      </c>
      <c r="N33" s="16">
        <f>N32*10%</f>
        <v>1.8</v>
      </c>
      <c r="O33" s="57">
        <f>O32*0.1</f>
        <v>1.8</v>
      </c>
      <c r="P33" s="57">
        <f>P32*0.1</f>
        <v>1.8</v>
      </c>
      <c r="Q33" s="16">
        <f>Q32*0.1</f>
        <v>1.8</v>
      </c>
      <c r="R33" s="16">
        <f>R32*10%</f>
        <v>1.6</v>
      </c>
      <c r="S33" s="16">
        <f>S32*0.15</f>
        <v>2.4</v>
      </c>
      <c r="T33" s="16">
        <f>T32*0.1</f>
        <v>1.6</v>
      </c>
      <c r="U33" s="16">
        <f>U32*0.1</f>
        <v>1.6</v>
      </c>
      <c r="V33" s="16">
        <f>V32*10%</f>
        <v>0</v>
      </c>
      <c r="W33" s="16">
        <f>W32*0.1</f>
        <v>0</v>
      </c>
      <c r="X33" s="16">
        <f>X32*0.15</f>
        <v>0</v>
      </c>
      <c r="Y33" s="16">
        <f>Y32*0.1</f>
        <v>0</v>
      </c>
      <c r="Z33" s="16">
        <f>Z32*10%</f>
        <v>0</v>
      </c>
      <c r="AA33" s="16">
        <f>AA32*0.15</f>
        <v>0</v>
      </c>
      <c r="AB33" s="16">
        <f>AB32*0.15</f>
        <v>0</v>
      </c>
      <c r="AC33" s="16">
        <f>AC32*0.1</f>
        <v>0</v>
      </c>
      <c r="AD33" s="16">
        <f>AD32*10%</f>
        <v>0</v>
      </c>
      <c r="AE33" s="16">
        <f>AE32*0.15</f>
        <v>0</v>
      </c>
      <c r="AF33" s="16">
        <f>AF32*0.15</f>
        <v>0</v>
      </c>
      <c r="AG33" s="16">
        <f>AG32*0.1</f>
        <v>0</v>
      </c>
      <c r="AH33" s="16">
        <f>AH32*10%</f>
        <v>0</v>
      </c>
      <c r="AI33" s="16">
        <f>AI32*0.15</f>
        <v>0</v>
      </c>
      <c r="AJ33" s="16">
        <f>AJ32*0.08</f>
        <v>0</v>
      </c>
      <c r="AK33" s="16">
        <f>AK32*0.1</f>
        <v>0</v>
      </c>
      <c r="AL33" s="16">
        <f>AL32*15%</f>
        <v>0</v>
      </c>
      <c r="AM33" s="16">
        <f>AM32*0.15</f>
        <v>0</v>
      </c>
      <c r="AN33" s="16">
        <f>AN32*0.15</f>
        <v>0</v>
      </c>
    </row>
    <row r="34" spans="1:40" s="29" customFormat="1" ht="18.75" customHeight="1">
      <c r="A34" s="34"/>
      <c r="B34" s="14" t="s">
        <v>1</v>
      </c>
      <c r="C34" s="58">
        <f>C33*1209.48</f>
        <v>0</v>
      </c>
      <c r="D34" s="58">
        <f>D33*1209.48</f>
        <v>0</v>
      </c>
      <c r="E34" s="58">
        <f>E33*1209.48</f>
        <v>0</v>
      </c>
      <c r="F34" s="58">
        <f aca="true" t="shared" si="36" ref="F34:AK34">F33*1209.48</f>
        <v>0</v>
      </c>
      <c r="G34" s="58">
        <f t="shared" si="36"/>
        <v>0</v>
      </c>
      <c r="H34" s="58">
        <f t="shared" si="36"/>
        <v>1185.2904</v>
      </c>
      <c r="I34" s="58">
        <f t="shared" si="36"/>
        <v>1935.1680000000001</v>
      </c>
      <c r="J34" s="58">
        <f t="shared" si="36"/>
        <v>1693.2720000000002</v>
      </c>
      <c r="K34" s="58">
        <f t="shared" si="36"/>
        <v>1632.7979999999998</v>
      </c>
      <c r="L34" s="58">
        <f t="shared" si="36"/>
        <v>1523.9448000000002</v>
      </c>
      <c r="M34" s="58">
        <f t="shared" si="36"/>
        <v>2177.0640000000003</v>
      </c>
      <c r="N34" s="58">
        <f t="shared" si="36"/>
        <v>2177.0640000000003</v>
      </c>
      <c r="O34" s="58">
        <f t="shared" si="36"/>
        <v>2177.0640000000003</v>
      </c>
      <c r="P34" s="58">
        <f t="shared" si="36"/>
        <v>2177.0640000000003</v>
      </c>
      <c r="Q34" s="58">
        <f t="shared" si="36"/>
        <v>2177.0640000000003</v>
      </c>
      <c r="R34" s="58">
        <f t="shared" si="36"/>
        <v>1935.1680000000001</v>
      </c>
      <c r="S34" s="58">
        <f t="shared" si="36"/>
        <v>2902.752</v>
      </c>
      <c r="T34" s="58">
        <f t="shared" si="36"/>
        <v>1935.1680000000001</v>
      </c>
      <c r="U34" s="58">
        <f t="shared" si="36"/>
        <v>1935.1680000000001</v>
      </c>
      <c r="V34" s="58">
        <f t="shared" si="36"/>
        <v>0</v>
      </c>
      <c r="W34" s="58">
        <f t="shared" si="36"/>
        <v>0</v>
      </c>
      <c r="X34" s="58">
        <f t="shared" si="36"/>
        <v>0</v>
      </c>
      <c r="Y34" s="58">
        <f t="shared" si="36"/>
        <v>0</v>
      </c>
      <c r="Z34" s="58">
        <f t="shared" si="36"/>
        <v>0</v>
      </c>
      <c r="AA34" s="58">
        <f t="shared" si="36"/>
        <v>0</v>
      </c>
      <c r="AB34" s="58">
        <f t="shared" si="36"/>
        <v>0</v>
      </c>
      <c r="AC34" s="58">
        <f t="shared" si="36"/>
        <v>0</v>
      </c>
      <c r="AD34" s="58">
        <f t="shared" si="36"/>
        <v>0</v>
      </c>
      <c r="AE34" s="58">
        <f t="shared" si="36"/>
        <v>0</v>
      </c>
      <c r="AF34" s="58">
        <f t="shared" si="36"/>
        <v>0</v>
      </c>
      <c r="AG34" s="58">
        <f t="shared" si="36"/>
        <v>0</v>
      </c>
      <c r="AH34" s="58">
        <f t="shared" si="36"/>
        <v>0</v>
      </c>
      <c r="AI34" s="58">
        <f t="shared" si="36"/>
        <v>0</v>
      </c>
      <c r="AJ34" s="58">
        <f t="shared" si="36"/>
        <v>0</v>
      </c>
      <c r="AK34" s="58">
        <f t="shared" si="36"/>
        <v>0</v>
      </c>
      <c r="AL34" s="58">
        <f>AL33*1209.48</f>
        <v>0</v>
      </c>
      <c r="AM34" s="58">
        <f>AM33*1209.48</f>
        <v>0</v>
      </c>
      <c r="AN34" s="58">
        <f>AN33*1209.48</f>
        <v>0</v>
      </c>
    </row>
    <row r="35" spans="1:40" s="29" customFormat="1" ht="18" customHeight="1">
      <c r="A35" s="34"/>
      <c r="B35" s="14" t="s">
        <v>2</v>
      </c>
      <c r="C35" s="59">
        <f>C34/C9</f>
        <v>0</v>
      </c>
      <c r="D35" s="59">
        <f>D34/D9</f>
        <v>0</v>
      </c>
      <c r="E35" s="59">
        <f>E34/E9</f>
        <v>0</v>
      </c>
      <c r="F35" s="59">
        <f aca="true" t="shared" si="37" ref="F35:AK35">F34/F9</f>
        <v>0</v>
      </c>
      <c r="G35" s="59">
        <f t="shared" si="37"/>
        <v>0</v>
      </c>
      <c r="H35" s="59">
        <f t="shared" si="37"/>
        <v>2.7399223300970874</v>
      </c>
      <c r="I35" s="59">
        <f t="shared" si="37"/>
        <v>3.702253682800842</v>
      </c>
      <c r="J35" s="59">
        <f t="shared" si="37"/>
        <v>3.6858336961253815</v>
      </c>
      <c r="K35" s="59">
        <f t="shared" si="37"/>
        <v>4.855182872435325</v>
      </c>
      <c r="L35" s="59">
        <f t="shared" si="37"/>
        <v>3.7618978030116024</v>
      </c>
      <c r="M35" s="59">
        <f t="shared" si="37"/>
        <v>5.0949309618535</v>
      </c>
      <c r="N35" s="59">
        <f t="shared" si="37"/>
        <v>5.203307839388146</v>
      </c>
      <c r="O35" s="59">
        <f t="shared" si="37"/>
        <v>5.370162802170697</v>
      </c>
      <c r="P35" s="59">
        <f t="shared" si="37"/>
        <v>5.165039145907474</v>
      </c>
      <c r="Q35" s="59">
        <f t="shared" si="37"/>
        <v>5.244673572633101</v>
      </c>
      <c r="R35" s="59">
        <f t="shared" si="37"/>
        <v>3.135906660184735</v>
      </c>
      <c r="S35" s="59">
        <f t="shared" si="37"/>
        <v>5.623308795040681</v>
      </c>
      <c r="T35" s="59">
        <f t="shared" si="37"/>
        <v>3.6874390243902444</v>
      </c>
      <c r="U35" s="59">
        <f t="shared" si="37"/>
        <v>3.8108861756597086</v>
      </c>
      <c r="V35" s="59">
        <f t="shared" si="37"/>
        <v>0</v>
      </c>
      <c r="W35" s="59">
        <f t="shared" si="37"/>
        <v>0</v>
      </c>
      <c r="X35" s="59">
        <f t="shared" si="37"/>
        <v>0</v>
      </c>
      <c r="Y35" s="59">
        <f t="shared" si="37"/>
        <v>0</v>
      </c>
      <c r="Z35" s="59">
        <f t="shared" si="37"/>
        <v>0</v>
      </c>
      <c r="AA35" s="59">
        <f t="shared" si="37"/>
        <v>0</v>
      </c>
      <c r="AB35" s="59">
        <f t="shared" si="37"/>
        <v>0</v>
      </c>
      <c r="AC35" s="59">
        <f t="shared" si="37"/>
        <v>0</v>
      </c>
      <c r="AD35" s="59">
        <f t="shared" si="37"/>
        <v>0</v>
      </c>
      <c r="AE35" s="59">
        <f t="shared" si="37"/>
        <v>0</v>
      </c>
      <c r="AF35" s="59">
        <f t="shared" si="37"/>
        <v>0</v>
      </c>
      <c r="AG35" s="59">
        <f t="shared" si="37"/>
        <v>0</v>
      </c>
      <c r="AH35" s="59">
        <f t="shared" si="37"/>
        <v>0</v>
      </c>
      <c r="AI35" s="59">
        <f t="shared" si="37"/>
        <v>0</v>
      </c>
      <c r="AJ35" s="59">
        <f t="shared" si="37"/>
        <v>0</v>
      </c>
      <c r="AK35" s="59">
        <f t="shared" si="37"/>
        <v>0</v>
      </c>
      <c r="AL35" s="59">
        <f>AL34/AL9</f>
        <v>0</v>
      </c>
      <c r="AM35" s="59">
        <f>AM34/AM9</f>
        <v>0</v>
      </c>
      <c r="AN35" s="59">
        <f>AN34/AN9</f>
        <v>0</v>
      </c>
    </row>
    <row r="36" spans="1:40" s="29" customFormat="1" ht="18" customHeight="1">
      <c r="A36" s="34"/>
      <c r="B36" s="17" t="s">
        <v>0</v>
      </c>
      <c r="C36" s="49" t="s">
        <v>14</v>
      </c>
      <c r="D36" s="49" t="s">
        <v>14</v>
      </c>
      <c r="E36" s="49" t="s">
        <v>14</v>
      </c>
      <c r="F36" s="49" t="s">
        <v>14</v>
      </c>
      <c r="G36" s="49" t="s">
        <v>14</v>
      </c>
      <c r="H36" s="49" t="s">
        <v>14</v>
      </c>
      <c r="I36" s="49" t="s">
        <v>14</v>
      </c>
      <c r="J36" s="49" t="s">
        <v>14</v>
      </c>
      <c r="K36" s="49" t="s">
        <v>14</v>
      </c>
      <c r="L36" s="49" t="s">
        <v>14</v>
      </c>
      <c r="M36" s="49" t="s">
        <v>14</v>
      </c>
      <c r="N36" s="49" t="s">
        <v>14</v>
      </c>
      <c r="O36" s="49" t="s">
        <v>14</v>
      </c>
      <c r="P36" s="49" t="s">
        <v>14</v>
      </c>
      <c r="Q36" s="49" t="s">
        <v>14</v>
      </c>
      <c r="R36" s="49" t="s">
        <v>14</v>
      </c>
      <c r="S36" s="49" t="s">
        <v>14</v>
      </c>
      <c r="T36" s="49" t="s">
        <v>14</v>
      </c>
      <c r="U36" s="49" t="s">
        <v>14</v>
      </c>
      <c r="V36" s="49" t="s">
        <v>14</v>
      </c>
      <c r="W36" s="49" t="s">
        <v>14</v>
      </c>
      <c r="X36" s="49" t="s">
        <v>14</v>
      </c>
      <c r="Y36" s="49" t="s">
        <v>14</v>
      </c>
      <c r="Z36" s="49" t="s">
        <v>14</v>
      </c>
      <c r="AA36" s="49" t="s">
        <v>14</v>
      </c>
      <c r="AB36" s="49" t="s">
        <v>14</v>
      </c>
      <c r="AC36" s="49" t="s">
        <v>14</v>
      </c>
      <c r="AD36" s="49" t="s">
        <v>14</v>
      </c>
      <c r="AE36" s="49" t="s">
        <v>14</v>
      </c>
      <c r="AF36" s="49" t="s">
        <v>14</v>
      </c>
      <c r="AG36" s="49" t="s">
        <v>14</v>
      </c>
      <c r="AH36" s="49" t="s">
        <v>14</v>
      </c>
      <c r="AI36" s="49" t="s">
        <v>14</v>
      </c>
      <c r="AJ36" s="49" t="s">
        <v>14</v>
      </c>
      <c r="AK36" s="49" t="s">
        <v>14</v>
      </c>
      <c r="AL36" s="49" t="s">
        <v>14</v>
      </c>
      <c r="AM36" s="49" t="s">
        <v>14</v>
      </c>
      <c r="AN36" s="49" t="s">
        <v>14</v>
      </c>
    </row>
    <row r="37" spans="1:40" s="31" customFormat="1" ht="19.5" customHeight="1">
      <c r="A37" s="37" t="s">
        <v>12</v>
      </c>
      <c r="B37" s="37"/>
      <c r="C37" s="48">
        <f aca="true" t="shared" si="38" ref="C37:I37">C12+C16+C21+C25+C29+C34</f>
        <v>46734.95626279999</v>
      </c>
      <c r="D37" s="48">
        <f t="shared" si="38"/>
        <v>30812.2465144</v>
      </c>
      <c r="E37" s="48">
        <f t="shared" si="38"/>
        <v>25879.8290258</v>
      </c>
      <c r="F37" s="48">
        <f t="shared" si="38"/>
        <v>28794.478290000003</v>
      </c>
      <c r="G37" s="48">
        <f t="shared" si="38"/>
        <v>26491.6144036</v>
      </c>
      <c r="H37" s="48">
        <f t="shared" si="38"/>
        <v>29550.8032596</v>
      </c>
      <c r="I37" s="48">
        <f t="shared" si="38"/>
        <v>35426.156956</v>
      </c>
      <c r="J37" s="48">
        <f aca="true" t="shared" si="39" ref="J37:AC37">J12+J16+J21+J25+J29+J34</f>
        <v>32662.679904400004</v>
      </c>
      <c r="K37" s="48">
        <f t="shared" si="39"/>
        <v>22942.9478598</v>
      </c>
      <c r="L37" s="48">
        <f t="shared" si="39"/>
        <v>28169.7997846</v>
      </c>
      <c r="M37" s="48">
        <f t="shared" si="39"/>
        <v>27684.463204000007</v>
      </c>
      <c r="N37" s="48">
        <f t="shared" si="39"/>
        <v>29535.285598400005</v>
      </c>
      <c r="O37" s="48">
        <f t="shared" si="39"/>
        <v>28311.3196684</v>
      </c>
      <c r="P37" s="48">
        <f t="shared" si="39"/>
        <v>29000.208099000003</v>
      </c>
      <c r="Q37" s="48">
        <f t="shared" si="39"/>
        <v>27068.315228</v>
      </c>
      <c r="R37" s="48">
        <f t="shared" si="39"/>
        <v>43273.9256646</v>
      </c>
      <c r="S37" s="48">
        <f t="shared" si="39"/>
        <v>36478.237005200004</v>
      </c>
      <c r="T37" s="48">
        <f t="shared" si="39"/>
        <v>36287.8995808</v>
      </c>
      <c r="U37" s="48">
        <f t="shared" si="39"/>
        <v>34202.296184</v>
      </c>
      <c r="V37" s="48">
        <f t="shared" si="39"/>
        <v>32815.25746840001</v>
      </c>
      <c r="W37" s="48">
        <f t="shared" si="39"/>
        <v>25928.274952800002</v>
      </c>
      <c r="X37" s="48">
        <f t="shared" si="39"/>
        <v>33687.51333519999</v>
      </c>
      <c r="Y37" s="48">
        <f t="shared" si="39"/>
        <v>46522.79797199999</v>
      </c>
      <c r="Z37" s="48">
        <f t="shared" si="39"/>
        <v>44745.7394072</v>
      </c>
      <c r="AA37" s="48">
        <f t="shared" si="39"/>
        <v>45470.750082800005</v>
      </c>
      <c r="AB37" s="48">
        <f t="shared" si="39"/>
        <v>26388.9526554</v>
      </c>
      <c r="AC37" s="48">
        <f t="shared" si="39"/>
        <v>29553.612328000003</v>
      </c>
      <c r="AD37" s="48">
        <f aca="true" t="shared" si="40" ref="AD37:AN37">AD12+AD16+AD21+AD25+AD29+AD34</f>
        <v>35462.4042518</v>
      </c>
      <c r="AE37" s="48">
        <f t="shared" si="40"/>
        <v>34354.4547336</v>
      </c>
      <c r="AF37" s="48">
        <f t="shared" si="40"/>
        <v>29299.010439200003</v>
      </c>
      <c r="AG37" s="48">
        <f t="shared" si="40"/>
        <v>47778.627216</v>
      </c>
      <c r="AH37" s="48">
        <f t="shared" si="40"/>
        <v>41428.270630600004</v>
      </c>
      <c r="AI37" s="48">
        <f t="shared" si="40"/>
        <v>22175.858474999997</v>
      </c>
      <c r="AJ37" s="48">
        <f t="shared" si="40"/>
        <v>21332.3603724</v>
      </c>
      <c r="AK37" s="48">
        <f t="shared" si="40"/>
        <v>43105.00874</v>
      </c>
      <c r="AL37" s="48">
        <f t="shared" si="40"/>
        <v>35375.2149532</v>
      </c>
      <c r="AM37" s="48">
        <f t="shared" si="40"/>
        <v>33649.14003640001</v>
      </c>
      <c r="AN37" s="48">
        <f t="shared" si="40"/>
        <v>29819.0562614</v>
      </c>
    </row>
    <row r="38" spans="1:40" s="1" customFormat="1" ht="12.7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1" customFormat="1" ht="12.75">
      <c r="A39" s="20"/>
      <c r="B39" s="20"/>
      <c r="C39" s="22">
        <f aca="true" t="shared" si="41" ref="C39:I39">C37/C9/12</f>
        <v>5.2501748295587305</v>
      </c>
      <c r="D39" s="22">
        <f t="shared" si="41"/>
        <v>5.625957952527024</v>
      </c>
      <c r="E39" s="22">
        <f t="shared" si="41"/>
        <v>5.2949973454865376</v>
      </c>
      <c r="F39" s="22">
        <f t="shared" si="41"/>
        <v>5.160300768817205</v>
      </c>
      <c r="G39" s="22">
        <f t="shared" si="41"/>
        <v>5.429499590834563</v>
      </c>
      <c r="H39" s="22">
        <f t="shared" si="41"/>
        <v>5.692480208737863</v>
      </c>
      <c r="I39" s="22">
        <f t="shared" si="41"/>
        <v>5.647942885657802</v>
      </c>
      <c r="J39" s="22">
        <f aca="true" t="shared" si="42" ref="J39:AC39">J37/J9/12</f>
        <v>5.9248802612828335</v>
      </c>
      <c r="K39" s="22">
        <f t="shared" si="42"/>
        <v>5.685139225840023</v>
      </c>
      <c r="L39" s="22">
        <f t="shared" si="42"/>
        <v>5.794824278902328</v>
      </c>
      <c r="M39" s="22">
        <f t="shared" si="42"/>
        <v>5.399107419455497</v>
      </c>
      <c r="N39" s="22">
        <f t="shared" si="42"/>
        <v>5.882585563734864</v>
      </c>
      <c r="O39" s="22">
        <f t="shared" si="42"/>
        <v>5.819626637970728</v>
      </c>
      <c r="P39" s="22">
        <f t="shared" si="42"/>
        <v>5.733532641162515</v>
      </c>
      <c r="Q39" s="22">
        <f t="shared" si="42"/>
        <v>5.434095243716373</v>
      </c>
      <c r="R39" s="22">
        <f t="shared" si="42"/>
        <v>5.843721393696321</v>
      </c>
      <c r="S39" s="22">
        <f t="shared" si="42"/>
        <v>5.888905625274442</v>
      </c>
      <c r="T39" s="22">
        <f t="shared" si="42"/>
        <v>5.76217917632114</v>
      </c>
      <c r="U39" s="22">
        <f t="shared" si="42"/>
        <v>5.612822663778391</v>
      </c>
      <c r="V39" s="22">
        <f t="shared" si="42"/>
        <v>5.3264604383197005</v>
      </c>
      <c r="W39" s="22">
        <f t="shared" si="42"/>
        <v>5.311429644542773</v>
      </c>
      <c r="X39" s="22">
        <f t="shared" si="42"/>
        <v>5.386210241621896</v>
      </c>
      <c r="Y39" s="22">
        <f t="shared" si="42"/>
        <v>5.300656044572053</v>
      </c>
      <c r="Z39" s="22">
        <f t="shared" si="42"/>
        <v>5.199123838910578</v>
      </c>
      <c r="AA39" s="22">
        <f t="shared" si="42"/>
        <v>5.323446436592676</v>
      </c>
      <c r="AB39" s="22">
        <f t="shared" si="42"/>
        <v>5.300263648951555</v>
      </c>
      <c r="AC39" s="22">
        <f t="shared" si="42"/>
        <v>5.862416156470682</v>
      </c>
      <c r="AD39" s="22">
        <f aca="true" t="shared" si="43" ref="AD39:AN39">AD37/AD9/12</f>
        <v>5.541346998531158</v>
      </c>
      <c r="AE39" s="22">
        <f t="shared" si="43"/>
        <v>5.385386056809632</v>
      </c>
      <c r="AF39" s="22">
        <f t="shared" si="43"/>
        <v>5.248461313986817</v>
      </c>
      <c r="AG39" s="22">
        <f t="shared" si="43"/>
        <v>5.77287555168914</v>
      </c>
      <c r="AH39" s="22">
        <f t="shared" si="43"/>
        <v>5.326887649873991</v>
      </c>
      <c r="AI39" s="22">
        <f t="shared" si="43"/>
        <v>5.4755206111111105</v>
      </c>
      <c r="AJ39" s="22">
        <f t="shared" si="43"/>
        <v>5.396772002732241</v>
      </c>
      <c r="AK39" s="22">
        <f t="shared" si="43"/>
        <v>5.0915436735176</v>
      </c>
      <c r="AL39" s="22">
        <f t="shared" si="43"/>
        <v>5.688796949890645</v>
      </c>
      <c r="AM39" s="22">
        <f t="shared" si="43"/>
        <v>5.461813406765356</v>
      </c>
      <c r="AN39" s="22">
        <f t="shared" si="43"/>
        <v>5.834518326172028</v>
      </c>
    </row>
    <row r="40" spans="1:40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4:40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4:40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4:40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4:40" ht="12.75">
      <c r="D44" s="11"/>
      <c r="H44" s="11"/>
      <c r="L44" s="11"/>
      <c r="P44" s="11"/>
      <c r="T44" s="11"/>
      <c r="X44" s="11"/>
      <c r="AB44" s="11"/>
      <c r="AF44" s="11"/>
      <c r="AJ44" s="11"/>
      <c r="AN44" s="11"/>
    </row>
    <row r="76" ht="12.75">
      <c r="E76" t="s">
        <v>22</v>
      </c>
    </row>
  </sheetData>
  <sheetProtection/>
  <mergeCells count="14">
    <mergeCell ref="A37:B37"/>
    <mergeCell ref="A28:A31"/>
    <mergeCell ref="A5:E5"/>
    <mergeCell ref="A11:A14"/>
    <mergeCell ref="A15:A18"/>
    <mergeCell ref="A19:A23"/>
    <mergeCell ref="A6:G6"/>
    <mergeCell ref="A24:A27"/>
    <mergeCell ref="H1:K1"/>
    <mergeCell ref="H2:K2"/>
    <mergeCell ref="H3:K3"/>
    <mergeCell ref="A32:A36"/>
    <mergeCell ref="B7:B8"/>
    <mergeCell ref="A7:A8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2015-09-30T10:52:18Z</cp:lastPrinted>
  <dcterms:created xsi:type="dcterms:W3CDTF">2007-12-13T08:11:03Z</dcterms:created>
  <dcterms:modified xsi:type="dcterms:W3CDTF">2015-09-30T10:54:38Z</dcterms:modified>
  <cp:category/>
  <cp:version/>
  <cp:contentType/>
  <cp:contentStatus/>
</cp:coreProperties>
</file>